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I.strana" sheetId="1" r:id="rId1"/>
    <sheet name="príjmy" sheetId="2" r:id="rId2"/>
    <sheet name="bezne výdavky" sheetId="3" r:id="rId3"/>
    <sheet name="Kap.výd" sheetId="4" r:id="rId4"/>
    <sheet name="Rekapitulácia" sheetId="5" r:id="rId5"/>
  </sheets>
  <definedNames>
    <definedName name="_xlnm._FilterDatabase" localSheetId="2" hidden="1">'bezne výdavky'!$A$3:$O$315</definedName>
    <definedName name="_xlnm.Print_Area" localSheetId="2">'bezne výdavky'!$C$1:$O$315</definedName>
    <definedName name="_xlnm.Print_Area" localSheetId="3">'Kap.výd'!$A$3:$I$33</definedName>
    <definedName name="_xlnm.Print_Area" localSheetId="1">'príjmy'!$A$1:$M$84</definedName>
  </definedNames>
  <calcPr fullCalcOnLoad="1"/>
</workbook>
</file>

<file path=xl/sharedStrings.xml><?xml version="1.0" encoding="utf-8"?>
<sst xmlns="http://schemas.openxmlformats.org/spreadsheetml/2006/main" count="614" uniqueCount="400">
  <si>
    <t xml:space="preserve">Cestovné </t>
  </si>
  <si>
    <t>Všeobecný materiál</t>
  </si>
  <si>
    <t>Knihy a časopisy</t>
  </si>
  <si>
    <t>Údržba výpočtovej tech.</t>
  </si>
  <si>
    <t>Naturálna mzda-ošat.zamest.</t>
  </si>
  <si>
    <t>Prídely do soc. fondu</t>
  </si>
  <si>
    <t>PN</t>
  </si>
  <si>
    <t>Výdavky celkom</t>
  </si>
  <si>
    <t>Bežné príjmy</t>
  </si>
  <si>
    <t>Bežné výdavky</t>
  </si>
  <si>
    <t>Kapitálové príjmy</t>
  </si>
  <si>
    <t>Kapitálové výdavky</t>
  </si>
  <si>
    <t>Rozdiel</t>
  </si>
  <si>
    <t>Príjmy celkom</t>
  </si>
  <si>
    <t>Daň za psa</t>
  </si>
  <si>
    <t>Úroky v banke</t>
  </si>
  <si>
    <t>Dopravné pre žiakov</t>
  </si>
  <si>
    <t>Daň z pozemkov</t>
  </si>
  <si>
    <t>Daň zo stavieb</t>
  </si>
  <si>
    <t>Cintorínsky poplatok</t>
  </si>
  <si>
    <t>Obec - bežné</t>
  </si>
  <si>
    <t>Popis výdavkovej položky</t>
  </si>
  <si>
    <t xml:space="preserve"> VÝDAVKY CELKOM</t>
  </si>
  <si>
    <t>Daň za užívanie verejného priestranstva</t>
  </si>
  <si>
    <t>Príjmy z prenajatých pozemkov</t>
  </si>
  <si>
    <t>Poplatky za znečistenie ovzdušia</t>
  </si>
  <si>
    <t>Matrika- transfer na matričnú činnosť</t>
  </si>
  <si>
    <t>Transfer na školstvo</t>
  </si>
  <si>
    <t>MŠ-transfer na výchovu a vzdelávanie</t>
  </si>
  <si>
    <t>Kapitálové príjmy spolu</t>
  </si>
  <si>
    <t>Príjmové finančné operácie</t>
  </si>
  <si>
    <t>PRÍJMY SPOLU</t>
  </si>
  <si>
    <t>Splátka istiny ŠFRB</t>
  </si>
  <si>
    <t>Iné príjmy- plyn, elektrina</t>
  </si>
  <si>
    <t>Odvody zo mzdy</t>
  </si>
  <si>
    <t>Kominárske práce</t>
  </si>
  <si>
    <t>Výnos dane z príjmov poukázaný územ.sam.</t>
  </si>
  <si>
    <t>Nájom zariadení</t>
  </si>
  <si>
    <t>Všeobecné služby</t>
  </si>
  <si>
    <t>DDP</t>
  </si>
  <si>
    <t>Finančné  operácie spolu</t>
  </si>
  <si>
    <t>Tovary a služby</t>
  </si>
  <si>
    <t>Odvoz odpadovej vody</t>
  </si>
  <si>
    <t xml:space="preserve">PHM </t>
  </si>
  <si>
    <t>Elektrina dom smútku</t>
  </si>
  <si>
    <t>Turnaj starostu obce</t>
  </si>
  <si>
    <t>Mzdy, príplatky, náhrady</t>
  </si>
  <si>
    <t>Prídel do soc.fond</t>
  </si>
  <si>
    <t>Hmotná núdza strava</t>
  </si>
  <si>
    <t>Mzda, príplatok, náhrada ŠKD</t>
  </si>
  <si>
    <t>Verejné osvetlenie- energia</t>
  </si>
  <si>
    <t>Odvoz odpadku</t>
  </si>
  <si>
    <t>Uskladnenie odpadu TKO</t>
  </si>
  <si>
    <t>Výpočtová technika</t>
  </si>
  <si>
    <t xml:space="preserve">Rozpočet </t>
  </si>
  <si>
    <t>Ekon.</t>
  </si>
  <si>
    <t>Názov položky</t>
  </si>
  <si>
    <t>Elektrina zberný dvor</t>
  </si>
  <si>
    <t>Kapitálové výdavky spolu</t>
  </si>
  <si>
    <t xml:space="preserve">Splátka istiny VÚB </t>
  </si>
  <si>
    <t>Finančné príjmy</t>
  </si>
  <si>
    <t>PRIJMY CELKOM</t>
  </si>
  <si>
    <t>klas.</t>
  </si>
  <si>
    <t xml:space="preserve">Funk. </t>
  </si>
  <si>
    <t xml:space="preserve">Príjem z predaja pozemkov </t>
  </si>
  <si>
    <t>Názov</t>
  </si>
  <si>
    <t>Bežné príjmy spolu</t>
  </si>
  <si>
    <t>130 - DAŇOVÉ PRÍJMY - dane za špecifické služby</t>
  </si>
  <si>
    <t>100 - DAŇOVÉ PRÍJMY - dane z príjmov, dane z majetku</t>
  </si>
  <si>
    <t>210 - NEDAŇOVÉ PRÍJMY - príjmy z vlastníctva majetku</t>
  </si>
  <si>
    <t>220 - NEDAŇOVÉ PRÍJMY - admin.pop.a iné pol.,platby</t>
  </si>
  <si>
    <t>290 - INÉ NEDAŇOVÉ PRÍJMY</t>
  </si>
  <si>
    <t>Obec -bežné príjmy</t>
  </si>
  <si>
    <t>Služby</t>
  </si>
  <si>
    <t>Tarifný plat</t>
  </si>
  <si>
    <t>Odvody</t>
  </si>
  <si>
    <t>Prečistenie odtok. rúr</t>
  </si>
  <si>
    <t xml:space="preserve">                Rekapitulácia  príjmov a výdavkov</t>
  </si>
  <si>
    <t>Bežné príjmy ZŠ s VJM</t>
  </si>
  <si>
    <t>Rozpočet</t>
  </si>
  <si>
    <t>Finančné operácie</t>
  </si>
  <si>
    <t>Finančné operácie spolu</t>
  </si>
  <si>
    <t xml:space="preserve">       OBEC ŠTVRTOK NA OSTROVE</t>
  </si>
  <si>
    <t>Odmeny poslancov OZ</t>
  </si>
  <si>
    <t>Cintorín licencia</t>
  </si>
  <si>
    <t>Kód</t>
  </si>
  <si>
    <t>zdroja</t>
  </si>
  <si>
    <t>Mzdy</t>
  </si>
  <si>
    <t xml:space="preserve"> Príplatok</t>
  </si>
  <si>
    <t/>
  </si>
  <si>
    <t>Učebné pomôcky</t>
  </si>
  <si>
    <t>Bežné výdavky ZŠ s VJM s právnou subjekt.</t>
  </si>
  <si>
    <t>BOZP</t>
  </si>
  <si>
    <t>PHM- zberný dvor</t>
  </si>
  <si>
    <t>Vzdelávanie</t>
  </si>
  <si>
    <t xml:space="preserve">Kapitálové výdavky </t>
  </si>
  <si>
    <t>Cintorín a dom smútku</t>
  </si>
  <si>
    <t>Verejné osvetlenie</t>
  </si>
  <si>
    <t>Klub detí pri ZŠ 1-4.</t>
  </si>
  <si>
    <t>Príspevok ÚPSVR §50j</t>
  </si>
  <si>
    <t>Oprava traktora zberný dvor</t>
  </si>
  <si>
    <t>PN MŠ</t>
  </si>
  <si>
    <t>Členské príspevky</t>
  </si>
  <si>
    <t>Údržba budovy MŠ</t>
  </si>
  <si>
    <t>Dopravné</t>
  </si>
  <si>
    <t>Príspevok na rozvoj, deň obce</t>
  </si>
  <si>
    <t>Vzdelávacie poukazy</t>
  </si>
  <si>
    <t>Z rezervného fondu</t>
  </si>
  <si>
    <t>Zostatok prostriedkov  z predch.obd.</t>
  </si>
  <si>
    <t>Splácanie soc.pôzičky</t>
  </si>
  <si>
    <t>Transfér z recyklačného fondu</t>
  </si>
  <si>
    <t>Mzdy, platy, služobné príjmy a ostatné osobné vyrovnania</t>
  </si>
  <si>
    <t>Poistné a príspevok do poisťovní</t>
  </si>
  <si>
    <t>Výpočtová technika (postup.obnova PC výbavy.)</t>
  </si>
  <si>
    <t>Prevádzkové stroje, prístroje, zariadenia a technika</t>
  </si>
  <si>
    <t>Všeobecný materiál - REGOB</t>
  </si>
  <si>
    <t>Knihy a časopisy, noviny,</t>
  </si>
  <si>
    <t>Nehmotný majetok - licencie, software</t>
  </si>
  <si>
    <t>Cestovné náhrady</t>
  </si>
  <si>
    <t>Materiál</t>
  </si>
  <si>
    <t>Rutinná a štandardná údržba</t>
  </si>
  <si>
    <t>Výpočtovej techniky</t>
  </si>
  <si>
    <t>Prevádzkových strojov, prístrojov a zariadení (kotle)</t>
  </si>
  <si>
    <t>Budov, objektov alebo ich časti (OcÚ)</t>
  </si>
  <si>
    <t>Školenia, kurzy, semináre OcÚ</t>
  </si>
  <si>
    <t>Špeciálne služby ( právne služby, účtovnícke služby)</t>
  </si>
  <si>
    <t>Štúdia, posudky ( znalecké)</t>
  </si>
  <si>
    <t>Poistenie budov (okrem vozidiel)</t>
  </si>
  <si>
    <t>Prídel do SF</t>
  </si>
  <si>
    <t>Kolkové známky- správne poplatky</t>
  </si>
  <si>
    <t>Bežné transfery</t>
  </si>
  <si>
    <t>Transfery jednotlivcom a právnickým osobám</t>
  </si>
  <si>
    <t>PN/OcÚ</t>
  </si>
  <si>
    <t>Mzdy, platy,služobné príjmy a ostatné osobné vyrov.- matrika</t>
  </si>
  <si>
    <t>01.3.3</t>
  </si>
  <si>
    <t>01.7.0</t>
  </si>
  <si>
    <t>Transakcie verejného dlhu</t>
  </si>
  <si>
    <t>Splátka úrokov ŠFRB</t>
  </si>
  <si>
    <t>01.1.2</t>
  </si>
  <si>
    <t>Audítorské služby</t>
  </si>
  <si>
    <t>04.4.3</t>
  </si>
  <si>
    <t>Výstavby obce - Stavebný úrad</t>
  </si>
  <si>
    <t>Poštovné a telef. SSU</t>
  </si>
  <si>
    <t>Kolkové známky -SSU</t>
  </si>
  <si>
    <t>03.2.0</t>
  </si>
  <si>
    <t>Oprava a údržba - PV</t>
  </si>
  <si>
    <t>Poistné -PV</t>
  </si>
  <si>
    <t>Ochrana pred požiarmi</t>
  </si>
  <si>
    <t>05.1.0</t>
  </si>
  <si>
    <t>Nakladanie s odpadmi- Zber a likvidácia odpadu</t>
  </si>
  <si>
    <t>04.1.2</t>
  </si>
  <si>
    <t>Osobné príplatky</t>
  </si>
  <si>
    <t>05.2.0</t>
  </si>
  <si>
    <t>06.4.0</t>
  </si>
  <si>
    <t>06.6.0</t>
  </si>
  <si>
    <t>Poistenie 6.b.j.</t>
  </si>
  <si>
    <t>08.1.0</t>
  </si>
  <si>
    <t>Rekreačné a športové služby- TJ</t>
  </si>
  <si>
    <t>Knižnica</t>
  </si>
  <si>
    <t>Nákup kníh</t>
  </si>
  <si>
    <t>08.3.0</t>
  </si>
  <si>
    <t>Obecný rozhlas</t>
  </si>
  <si>
    <t>Nájomné 6.b.j.</t>
  </si>
  <si>
    <t>Nájomné ostat.nebytové priestory</t>
  </si>
  <si>
    <t>Správne poplatky - stavebný úrad</t>
  </si>
  <si>
    <t>Správne poplatky - overenie, matrika a iné</t>
  </si>
  <si>
    <t>Správny poplatky -  výherné hracie automaty</t>
  </si>
  <si>
    <t>Za porušenie predpisov - pokuty, penále a iné sankcie</t>
  </si>
  <si>
    <t>Ostatné poplatky - relácia</t>
  </si>
  <si>
    <t>Plyn</t>
  </si>
  <si>
    <t>Poštovné</t>
  </si>
  <si>
    <t>Telekomunikačné služby</t>
  </si>
  <si>
    <t>Nájomné za cintorín</t>
  </si>
  <si>
    <t>Konkurzy a súťaže (skauti, Baba mama, spevokol, klub dôchodcov, ostatné)</t>
  </si>
  <si>
    <t>Poplatky - MŠ</t>
  </si>
  <si>
    <t>Prenes.výkon št.správy-životné prost.</t>
  </si>
  <si>
    <t>klasif.</t>
  </si>
  <si>
    <t>Funkč.</t>
  </si>
  <si>
    <t>06.2.0</t>
  </si>
  <si>
    <t>Rozvoj obce - verejná zeleň</t>
  </si>
  <si>
    <t>08.4.0</t>
  </si>
  <si>
    <t>Elektrina KD</t>
  </si>
  <si>
    <t>Plyn KD</t>
  </si>
  <si>
    <t>Údržba budovy KD</t>
  </si>
  <si>
    <t>Čistenie obrusov</t>
  </si>
  <si>
    <t>Poistenie traktor</t>
  </si>
  <si>
    <t>Poistenie príves</t>
  </si>
  <si>
    <t>Elektrická energia TJ</t>
  </si>
  <si>
    <t>Plyn TJ</t>
  </si>
  <si>
    <t>Spolu bežné výdavky</t>
  </si>
  <si>
    <t>Elektrická energia</t>
  </si>
  <si>
    <t>04.5.1</t>
  </si>
  <si>
    <t>Cestná doprava</t>
  </si>
  <si>
    <t>Postenie zberný dvor</t>
  </si>
  <si>
    <t xml:space="preserve">Všeobecné služby </t>
  </si>
  <si>
    <t>Deň obce</t>
  </si>
  <si>
    <t>Deň dôchodcov</t>
  </si>
  <si>
    <t xml:space="preserve"> Plyn</t>
  </si>
  <si>
    <t>ZŠ s VJM s právnou subjektivitou</t>
  </si>
  <si>
    <t>Stavebný úrad</t>
  </si>
  <si>
    <t>Evidencia obyvateľstva REGOB</t>
  </si>
  <si>
    <t>Bežné výdavky  OBCE spolu</t>
  </si>
  <si>
    <t>Vratky nájomcom nebytových priestorov</t>
  </si>
  <si>
    <t>Miestna komunikácia-údržba ciest</t>
  </si>
  <si>
    <t>Oprava strojov, údržba kanalizácie</t>
  </si>
  <si>
    <t>Oprava prevádzkových strojov a zariadení</t>
  </si>
  <si>
    <t>Palivo do kosačky</t>
  </si>
  <si>
    <t xml:space="preserve">Dotácia na činnosť TJ </t>
  </si>
  <si>
    <t>Dotácia  pre spoločenské organizácie(Csemadok, Červ. kríž, Spol.Sv.Jakub,  Dajori, Poľovníci, Ostatné)</t>
  </si>
  <si>
    <t>Pracovná odev</t>
  </si>
  <si>
    <t>Poštovné a telekom. služby</t>
  </si>
  <si>
    <t>Knihy časopisy</t>
  </si>
  <si>
    <t xml:space="preserve">Dopravné </t>
  </si>
  <si>
    <t>Dopravné jednotlivci</t>
  </si>
  <si>
    <t>SúťažeDD</t>
  </si>
  <si>
    <t>Súťaže DD</t>
  </si>
  <si>
    <t>Hmotná núdza - strava,  škol.potreby</t>
  </si>
  <si>
    <t>Z výťažkov z lotérií a odvody z videohier</t>
  </si>
  <si>
    <t>Príjem z predaja kapitálových aktív -budovy</t>
  </si>
  <si>
    <t>Poistenie budovy</t>
  </si>
  <si>
    <t>Manipulačný poplatok- zberný dvor</t>
  </si>
  <si>
    <t>klasifikácia</t>
  </si>
  <si>
    <t>Nájomné kultúrny dom</t>
  </si>
  <si>
    <t>300 - Granty a transfery</t>
  </si>
  <si>
    <t>Prenes.výkon št. správy- cesty</t>
  </si>
  <si>
    <t>Odmena Co skladníka</t>
  </si>
  <si>
    <t>Mzda za rozhodnutia znečistenia ovzdušia</t>
  </si>
  <si>
    <t>Energie, voda a komunikácie</t>
  </si>
  <si>
    <t>Všeobecný materiál  (kanc.poterby, tlačivá, tonery do tlačiarní a kopír.strojov, čist.pot.)</t>
  </si>
  <si>
    <t>Špeciálne služby</t>
  </si>
  <si>
    <t>Stravovanie - str.lístky</t>
  </si>
  <si>
    <t>Dane a poplatky TV a rádio</t>
  </si>
  <si>
    <t>Finančná a rozpočtová oblasť</t>
  </si>
  <si>
    <t>Iné všeobecné služby -Matrika</t>
  </si>
  <si>
    <t>Doplnkové dôchodkove poist.</t>
  </si>
  <si>
    <t>Splátka úrokov VÚB</t>
  </si>
  <si>
    <t>Všeobecná pracovná oblasť -  §50j  podpora miestnej zamestnanosti a §52 aktivačná činnosť</t>
  </si>
  <si>
    <t>Benzín, oleje do kosačky</t>
  </si>
  <si>
    <t>Verejné osvetlenie- údržba</t>
  </si>
  <si>
    <t>Bývanie a občianska vybavenosť - 6 b.j.</t>
  </si>
  <si>
    <t>Kosačka benzín, olej</t>
  </si>
  <si>
    <t>Ostatné kultúrne služby vrátane kultúrnych domov</t>
  </si>
  <si>
    <t>Vysielacie a vydávateľské služby</t>
  </si>
  <si>
    <t>Obecné noviny - Hírnök</t>
  </si>
  <si>
    <t xml:space="preserve">Telefón, </t>
  </si>
  <si>
    <t>Interiérové vybavenia</t>
  </si>
  <si>
    <t>Údržba stojov a zariadení</t>
  </si>
  <si>
    <t>Bežné príjmy - ZŠ s VJM s právnou subjekt.</t>
  </si>
  <si>
    <t>Príspevok  ÚPSVR §52 aktivačná činnosť</t>
  </si>
  <si>
    <t>Software update</t>
  </si>
  <si>
    <t>Daň z bytov a nebytových priestorov</t>
  </si>
  <si>
    <t>Poplatok za komunálne odpady a drobné stav.odpady</t>
  </si>
  <si>
    <t>Ostatné poplatky - materiál</t>
  </si>
  <si>
    <t>Poplatky od rodičov- školský  klub detí</t>
  </si>
  <si>
    <t xml:space="preserve">Za stravné </t>
  </si>
  <si>
    <t>240 - NEDAŇOVÉ PRÍJMY - úroky z tuz.úverov a pôžičiek</t>
  </si>
  <si>
    <t>Ostatné príjmy  z dobropisov</t>
  </si>
  <si>
    <t>Tarifný plat, osobný plat, vrátane ich náhrad</t>
  </si>
  <si>
    <t>Pracovné odevy,  ochranné pomôcky</t>
  </si>
  <si>
    <t>Minerálna voda -  pitný režim</t>
  </si>
  <si>
    <t>Reprezentácia -vecné dary, pohostenie</t>
  </si>
  <si>
    <t>Palivo - PHM, oleje</t>
  </si>
  <si>
    <t>Servis,údržba, opravy osobného auta</t>
  </si>
  <si>
    <t>Povinne zmluvné poistenie</t>
  </si>
  <si>
    <t>Propagácia, reklama a inzercia (inzercia v novinách)</t>
  </si>
  <si>
    <t>Poplatky a odvody za  bankové účty</t>
  </si>
  <si>
    <t>Pracovné odevy, ochranné pomôcky</t>
  </si>
  <si>
    <t>Nakladanie s odpadovými vodami -stoková kanal.sieť, prečerpávacie  stanice</t>
  </si>
  <si>
    <t>Všeobecné služby ( pírprava a tlač novín)</t>
  </si>
  <si>
    <t>Materiál a údržba</t>
  </si>
  <si>
    <t>Poštovné a telekomunikačné služby</t>
  </si>
  <si>
    <t>Odmena CO skladníka</t>
  </si>
  <si>
    <t>Výkonné a zákonodarné orgány</t>
  </si>
  <si>
    <t>Predprimárne vzdelávanie-Materská škola</t>
  </si>
  <si>
    <t>09.1.1.1</t>
  </si>
  <si>
    <t>09.6.0.1</t>
  </si>
  <si>
    <t xml:space="preserve"> Vedľajšie sl. -Školská jedáleň pri MŠ</t>
  </si>
  <si>
    <t>Primárne vzdelanie - Základná škola 1-4. Ročník</t>
  </si>
  <si>
    <t>Iné príjmy- sponzorské</t>
  </si>
  <si>
    <t>Licencie</t>
  </si>
  <si>
    <t>Parkovné karty, poplatky</t>
  </si>
  <si>
    <t>Poistenie osoby</t>
  </si>
  <si>
    <t>Revízia zariadenia PO</t>
  </si>
  <si>
    <t>Príspevok PO</t>
  </si>
  <si>
    <t>Všeobecný materiál - § 52 a) aktivačná činnosť</t>
  </si>
  <si>
    <t>Oprava budovy TJ</t>
  </si>
  <si>
    <t>Prídej do SF</t>
  </si>
  <si>
    <t>Cestovne</t>
  </si>
  <si>
    <t>Dopravné exkurzie</t>
  </si>
  <si>
    <t>Rekonštrukcia KD</t>
  </si>
  <si>
    <t>46037+30+639+520=47226</t>
  </si>
  <si>
    <t xml:space="preserve"> 01.1.1</t>
  </si>
  <si>
    <t>09.1.2.1.</t>
  </si>
  <si>
    <t xml:space="preserve"> 10.7.0</t>
  </si>
  <si>
    <t>131 E</t>
  </si>
  <si>
    <t>I. úprava</t>
  </si>
  <si>
    <t>po úprave</t>
  </si>
  <si>
    <t>01.6.0</t>
  </si>
  <si>
    <t>Referendum</t>
  </si>
  <si>
    <t>Náboženské a iné spoločenské služby</t>
  </si>
  <si>
    <t>Transfer cirkvi</t>
  </si>
  <si>
    <t>Rekonštrukcia malej zasadačky+ WC</t>
  </si>
  <si>
    <t>Mzdové náklady</t>
  </si>
  <si>
    <t>Kúpa stoličiek</t>
  </si>
  <si>
    <t>Vypracovanie projektovej dokumentácie</t>
  </si>
  <si>
    <t>pd nádej kifizetve 6000,-€ Derzsiová, Tichá</t>
  </si>
  <si>
    <t>V Štvrtku na Ostrove</t>
  </si>
  <si>
    <t>Poplatok za uloženie odpadu</t>
  </si>
  <si>
    <t xml:space="preserve">Poplatky a odvody </t>
  </si>
  <si>
    <t>111</t>
  </si>
  <si>
    <t>620</t>
  </si>
  <si>
    <t>632003</t>
  </si>
  <si>
    <t>Poistné</t>
  </si>
  <si>
    <t>633006</t>
  </si>
  <si>
    <t>Material</t>
  </si>
  <si>
    <t>633016</t>
  </si>
  <si>
    <t>634001</t>
  </si>
  <si>
    <t>Palivo</t>
  </si>
  <si>
    <t>635006</t>
  </si>
  <si>
    <t>Udržba</t>
  </si>
  <si>
    <t>637014</t>
  </si>
  <si>
    <t>Stravovanie</t>
  </si>
  <si>
    <t>637026</t>
  </si>
  <si>
    <t>Odmeny členom okruskovej komisie</t>
  </si>
  <si>
    <t>637027</t>
  </si>
  <si>
    <t>Odmeny za doručovanie oznámenia</t>
  </si>
  <si>
    <t xml:space="preserve"> 10.4.0</t>
  </si>
  <si>
    <t>Oprava lisu</t>
  </si>
  <si>
    <t>Oprava kosačiek</t>
  </si>
  <si>
    <t>Cestovné</t>
  </si>
  <si>
    <t>631001</t>
  </si>
  <si>
    <t>08.2.0</t>
  </si>
  <si>
    <t>09.6.0.8</t>
  </si>
  <si>
    <t>Ostatné poplatky</t>
  </si>
  <si>
    <t>Odmeny</t>
  </si>
  <si>
    <t>Náhrady počas PN</t>
  </si>
  <si>
    <t>Ostatné príplatky</t>
  </si>
  <si>
    <t>Údržba strojov</t>
  </si>
  <si>
    <t>II. úprava</t>
  </si>
  <si>
    <t>Revízie a kontroly</t>
  </si>
  <si>
    <t>Chodník k pamätníku</t>
  </si>
  <si>
    <t>KD: kultúrne podujatie</t>
  </si>
  <si>
    <t>PN ŠKD</t>
  </si>
  <si>
    <t xml:space="preserve"> Podbora zames. UoZ § 54</t>
  </si>
  <si>
    <t>Oprava kancelár.strojov</t>
  </si>
  <si>
    <t>Oprava vodárničky</t>
  </si>
  <si>
    <t>Iné príjmy-odpalta vecné bremeno</t>
  </si>
  <si>
    <t>Seminár</t>
  </si>
  <si>
    <t>Poplatky LV</t>
  </si>
  <si>
    <t>UPSVAR-prídavky na deti</t>
  </si>
  <si>
    <t>Jednotlivci</t>
  </si>
  <si>
    <t>Pracovné náradie  § 54</t>
  </si>
  <si>
    <t>Preprava Kult.podujatie</t>
  </si>
  <si>
    <t>Oprava stojov</t>
  </si>
  <si>
    <t>Študia, posudky</t>
  </si>
  <si>
    <t>Prídavky na deti</t>
  </si>
  <si>
    <t>Prepravné a nájom dopr.</t>
  </si>
  <si>
    <t>III. úprava</t>
  </si>
  <si>
    <t>Pracovné oblečenie</t>
  </si>
  <si>
    <t>Odstupné</t>
  </si>
  <si>
    <t>Rekonštrukcia sochy Biely Kríž</t>
  </si>
  <si>
    <t>'05.2.0</t>
  </si>
  <si>
    <t>Strecha pre lis</t>
  </si>
  <si>
    <t>Základná škola -Alapiskola Štvrtok na Ostrove</t>
  </si>
  <si>
    <t>Jedáleň pri ZŠ- Alapiskola</t>
  </si>
  <si>
    <t>Základná škola- Alapiskola</t>
  </si>
  <si>
    <t>Iné príjmy</t>
  </si>
  <si>
    <t>Údržba webovej stránky</t>
  </si>
  <si>
    <t>Specialne služby</t>
  </si>
  <si>
    <t>Odvádzanie odpad. Vod</t>
  </si>
  <si>
    <t>Všeobecné služby- odvoz odpadu</t>
  </si>
  <si>
    <t>11x</t>
  </si>
  <si>
    <t>Sanácie skáldok Env. Fond</t>
  </si>
  <si>
    <t>Hmotná núdza školske potreby</t>
  </si>
  <si>
    <t>Poskytunie socialnej pôzičky</t>
  </si>
  <si>
    <t xml:space="preserve">Sypač AGREX </t>
  </si>
  <si>
    <t>Revizia plynový kotol</t>
  </si>
  <si>
    <t>IV.úprava</t>
  </si>
  <si>
    <t>IV. úprava</t>
  </si>
  <si>
    <t>Deň dôchodcov - dohoda</t>
  </si>
  <si>
    <t>;</t>
  </si>
  <si>
    <t xml:space="preserve">              IV. úpravy rozpočtu obce</t>
  </si>
  <si>
    <t>Odmeny jubilejné</t>
  </si>
  <si>
    <t>Vianočná výzdoba</t>
  </si>
  <si>
    <t>Výpočtová technika -server</t>
  </si>
  <si>
    <t>Ochranné pracovné prostriedky 52§</t>
  </si>
  <si>
    <t>Mzdy, platy 50 §j</t>
  </si>
  <si>
    <t>Mzdy+odvody 54 §</t>
  </si>
  <si>
    <t>Vratky</t>
  </si>
  <si>
    <t>Mzdy+odvody §50j, §54</t>
  </si>
  <si>
    <t>Skutočnosť</t>
  </si>
  <si>
    <t>z toho:ŠKD</t>
  </si>
  <si>
    <t>%</t>
  </si>
  <si>
    <t>plnenia</t>
  </si>
  <si>
    <t>Vyhodnotenie rozpočtu obce</t>
  </si>
  <si>
    <t xml:space="preserve">           k 31.12.2015</t>
  </si>
  <si>
    <t>Vyhodnotenie rozpočtu obce k 31.12.2015</t>
  </si>
  <si>
    <t>čerpania</t>
  </si>
  <si>
    <t xml:space="preserve"> z tohot školský klub detí</t>
  </si>
  <si>
    <t>z toho jedáleň pri ZŠ- Alapiskola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</si>
</sst>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_S_k"/>
    <numFmt numFmtId="181" formatCode="_-* #,##0.00\ [$Sk-41B]_-;\-* #,##0.00\ [$Sk-41B]_-;_-* &quot;-&quot;??\ [$Sk-41B]_-;_-@_-"/>
    <numFmt numFmtId="182" formatCode="_-* #,##0.00\ [$€-1]_-;\-* #,##0.00\ [$€-1]_-;_-* &quot;-&quot;??\ [$€-1]_-;_-@_-"/>
    <numFmt numFmtId="183" formatCode="#,##0.00_ ;\-#,##0.00\ "/>
    <numFmt numFmtId="184" formatCode="#,##0\ _S_k"/>
    <numFmt numFmtId="185" formatCode="_-* #,##0.00\ [$€-41B]_-;\-* #,##0.00\ [$€-41B]_-;_-* &quot;-&quot;??\ [$€-41B]_-;_-@_-"/>
    <numFmt numFmtId="186" formatCode="_-* #,##0.0\ _€_-;\-* #,##0.0\ _€_-;_-* &quot;-&quot;??\ _€_-;_-@_-"/>
    <numFmt numFmtId="187" formatCode="_-* #,##0\ _€_-;\-* #,##0\ _€_-;_-* &quot;-&quot;??\ _€_-;_-@_-"/>
    <numFmt numFmtId="188" formatCode="_-* #,##0.000\ _€_-;\-* #,##0.000\ _€_-;_-* &quot;-&quot;??\ _€_-;_-@_-"/>
    <numFmt numFmtId="189" formatCode="_-* #,##0.0\ [$€-1]_-;\-* #,##0.0\ [$€-1]_-;_-* &quot;-&quot;??\ [$€-1]_-;_-@_-"/>
    <numFmt numFmtId="190" formatCode="_-* #,##0\ [$€-1]_-;\-* #,##0\ [$€-1]_-;_-* &quot;-&quot;??\ [$€-1]_-;_-@_-"/>
    <numFmt numFmtId="191" formatCode="0.0"/>
    <numFmt numFmtId="192" formatCode="#,##0.0\ _S_k"/>
    <numFmt numFmtId="193" formatCode="[$-41B]d\.\ mmmm\ yyyy"/>
    <numFmt numFmtId="194" formatCode="#,##0.000\ _S_k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color indexed="60"/>
      <name val="Times New Roman"/>
      <family val="1"/>
    </font>
    <font>
      <sz val="16"/>
      <name val="Arial"/>
      <family val="2"/>
    </font>
    <font>
      <sz val="12"/>
      <color indexed="36"/>
      <name val="Times New Roman"/>
      <family val="1"/>
    </font>
    <font>
      <b/>
      <sz val="14"/>
      <color indexed="8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double"/>
      <top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double"/>
      <top/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/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3" borderId="8" applyNumberFormat="0" applyAlignment="0" applyProtection="0"/>
    <xf numFmtId="0" fontId="73" fillId="24" borderId="8" applyNumberFormat="0" applyAlignment="0" applyProtection="0"/>
    <xf numFmtId="0" fontId="74" fillId="24" borderId="9" applyNumberFormat="0" applyAlignment="0" applyProtection="0"/>
    <xf numFmtId="0" fontId="75" fillId="0" borderId="0" applyNumberFormat="0" applyFill="0" applyBorder="0" applyAlignment="0" applyProtection="0"/>
    <xf numFmtId="0" fontId="7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</cellStyleXfs>
  <cellXfs count="63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184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187" fontId="4" fillId="0" borderId="16" xfId="33" applyNumberFormat="1" applyFont="1" applyBorder="1" applyAlignment="1">
      <alignment vertical="center"/>
    </xf>
    <xf numFmtId="0" fontId="3" fillId="34" borderId="10" xfId="0" applyFont="1" applyFill="1" applyBorder="1" applyAlignment="1">
      <alignment/>
    </xf>
    <xf numFmtId="0" fontId="4" fillId="33" borderId="17" xfId="0" applyFont="1" applyFill="1" applyBorder="1" applyAlignment="1">
      <alignment vertical="center"/>
    </xf>
    <xf numFmtId="187" fontId="3" fillId="0" borderId="18" xfId="33" applyNumberFormat="1" applyFont="1" applyBorder="1" applyAlignment="1">
      <alignment vertical="center"/>
    </xf>
    <xf numFmtId="187" fontId="3" fillId="0" borderId="16" xfId="33" applyNumberFormat="1" applyFont="1" applyBorder="1" applyAlignment="1">
      <alignment horizontal="left"/>
    </xf>
    <xf numFmtId="187" fontId="4" fillId="0" borderId="16" xfId="33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/>
    </xf>
    <xf numFmtId="187" fontId="4" fillId="33" borderId="19" xfId="0" applyNumberFormat="1" applyFont="1" applyFill="1" applyBorder="1" applyAlignment="1">
      <alignment horizontal="left"/>
    </xf>
    <xf numFmtId="187" fontId="4" fillId="33" borderId="19" xfId="33" applyNumberFormat="1" applyFont="1" applyFill="1" applyBorder="1" applyAlignment="1">
      <alignment horizontal="left"/>
    </xf>
    <xf numFmtId="187" fontId="4" fillId="33" borderId="13" xfId="0" applyNumberFormat="1" applyFont="1" applyFill="1" applyBorder="1" applyAlignment="1">
      <alignment horizontal="left"/>
    </xf>
    <xf numFmtId="187" fontId="4" fillId="33" borderId="11" xfId="0" applyNumberFormat="1" applyFont="1" applyFill="1" applyBorder="1" applyAlignment="1">
      <alignment horizontal="left"/>
    </xf>
    <xf numFmtId="187" fontId="4" fillId="33" borderId="14" xfId="0" applyNumberFormat="1" applyFont="1" applyFill="1" applyBorder="1" applyAlignment="1">
      <alignment horizontal="left"/>
    </xf>
    <xf numFmtId="187" fontId="4" fillId="33" borderId="20" xfId="0" applyNumberFormat="1" applyFont="1" applyFill="1" applyBorder="1" applyAlignment="1">
      <alignment horizontal="left"/>
    </xf>
    <xf numFmtId="187" fontId="4" fillId="33" borderId="15" xfId="0" applyNumberFormat="1" applyFont="1" applyFill="1" applyBorder="1" applyAlignment="1">
      <alignment horizontal="left"/>
    </xf>
    <xf numFmtId="187" fontId="4" fillId="33" borderId="12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82" fontId="10" fillId="32" borderId="11" xfId="0" applyNumberFormat="1" applyFont="1" applyFill="1" applyBorder="1" applyAlignment="1">
      <alignment horizontal="center"/>
    </xf>
    <xf numFmtId="184" fontId="10" fillId="32" borderId="11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80" fontId="10" fillId="33" borderId="22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/>
    </xf>
    <xf numFmtId="187" fontId="10" fillId="0" borderId="16" xfId="33" applyNumberFormat="1" applyFont="1" applyBorder="1" applyAlignment="1">
      <alignment/>
    </xf>
    <xf numFmtId="187" fontId="10" fillId="0" borderId="23" xfId="33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/>
    </xf>
    <xf numFmtId="187" fontId="10" fillId="0" borderId="19" xfId="33" applyNumberFormat="1" applyFont="1" applyBorder="1" applyAlignment="1">
      <alignment/>
    </xf>
    <xf numFmtId="187" fontId="10" fillId="0" borderId="22" xfId="33" applyNumberFormat="1" applyFont="1" applyBorder="1" applyAlignment="1">
      <alignment horizontal="center"/>
    </xf>
    <xf numFmtId="187" fontId="10" fillId="33" borderId="24" xfId="33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32" borderId="17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187" fontId="10" fillId="32" borderId="19" xfId="33" applyNumberFormat="1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187" fontId="10" fillId="34" borderId="0" xfId="33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25" xfId="0" applyFont="1" applyBorder="1" applyAlignment="1">
      <alignment horizontal="left"/>
    </xf>
    <xf numFmtId="187" fontId="10" fillId="33" borderId="26" xfId="33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187" fontId="10" fillId="0" borderId="0" xfId="33" applyNumberFormat="1" applyFont="1" applyBorder="1" applyAlignment="1">
      <alignment/>
    </xf>
    <xf numFmtId="187" fontId="10" fillId="0" borderId="21" xfId="33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87" fontId="10" fillId="0" borderId="0" xfId="33" applyNumberFormat="1" applyFont="1" applyFill="1" applyAlignment="1">
      <alignment/>
    </xf>
    <xf numFmtId="0" fontId="7" fillId="0" borderId="2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87" fontId="10" fillId="0" borderId="16" xfId="33" applyNumberFormat="1" applyFont="1" applyFill="1" applyBorder="1" applyAlignment="1">
      <alignment/>
    </xf>
    <xf numFmtId="180" fontId="10" fillId="35" borderId="17" xfId="0" applyNumberFormat="1" applyFont="1" applyFill="1" applyBorder="1" applyAlignment="1">
      <alignment vertical="center"/>
    </xf>
    <xf numFmtId="0" fontId="10" fillId="32" borderId="19" xfId="0" applyFont="1" applyFill="1" applyBorder="1" applyAlignment="1">
      <alignment/>
    </xf>
    <xf numFmtId="187" fontId="7" fillId="0" borderId="0" xfId="33" applyNumberFormat="1" applyFont="1" applyAlignment="1">
      <alignment/>
    </xf>
    <xf numFmtId="180" fontId="10" fillId="35" borderId="10" xfId="0" applyNumberFormat="1" applyFont="1" applyFill="1" applyBorder="1" applyAlignment="1">
      <alignment vertical="center"/>
    </xf>
    <xf numFmtId="0" fontId="10" fillId="32" borderId="16" xfId="0" applyFont="1" applyFill="1" applyBorder="1" applyAlignment="1">
      <alignment/>
    </xf>
    <xf numFmtId="187" fontId="10" fillId="32" borderId="16" xfId="33" applyNumberFormat="1" applyFont="1" applyFill="1" applyBorder="1" applyAlignment="1">
      <alignment/>
    </xf>
    <xf numFmtId="0" fontId="14" fillId="35" borderId="28" xfId="0" applyFont="1" applyFill="1" applyBorder="1" applyAlignment="1">
      <alignment horizontal="center"/>
    </xf>
    <xf numFmtId="0" fontId="10" fillId="0" borderId="16" xfId="46" applyFont="1" applyFill="1" applyBorder="1" applyAlignment="1">
      <alignment horizontal="left"/>
      <protection/>
    </xf>
    <xf numFmtId="0" fontId="10" fillId="0" borderId="16" xfId="46" applyFont="1" applyFill="1" applyBorder="1">
      <alignment/>
      <protection/>
    </xf>
    <xf numFmtId="0" fontId="10" fillId="0" borderId="16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15" fontId="10" fillId="34" borderId="16" xfId="0" applyNumberFormat="1" applyFont="1" applyFill="1" applyBorder="1" applyAlignment="1">
      <alignment/>
    </xf>
    <xf numFmtId="0" fontId="10" fillId="32" borderId="27" xfId="0" applyFont="1" applyFill="1" applyBorder="1" applyAlignment="1">
      <alignment horizontal="center"/>
    </xf>
    <xf numFmtId="0" fontId="7" fillId="34" borderId="29" xfId="0" applyFont="1" applyFill="1" applyBorder="1" applyAlignment="1">
      <alignment/>
    </xf>
    <xf numFmtId="187" fontId="14" fillId="34" borderId="16" xfId="33" applyNumberFormat="1" applyFont="1" applyFill="1" applyBorder="1" applyAlignment="1">
      <alignment horizontal="center"/>
    </xf>
    <xf numFmtId="187" fontId="13" fillId="0" borderId="30" xfId="33" applyNumberFormat="1" applyFont="1" applyBorder="1" applyAlignment="1">
      <alignment/>
    </xf>
    <xf numFmtId="187" fontId="13" fillId="0" borderId="16" xfId="33" applyNumberFormat="1" applyFont="1" applyBorder="1" applyAlignment="1">
      <alignment/>
    </xf>
    <xf numFmtId="0" fontId="7" fillId="35" borderId="31" xfId="0" applyFont="1" applyFill="1" applyBorder="1" applyAlignment="1">
      <alignment/>
    </xf>
    <xf numFmtId="187" fontId="8" fillId="35" borderId="32" xfId="33" applyNumberFormat="1" applyFont="1" applyFill="1" applyBorder="1" applyAlignment="1">
      <alignment/>
    </xf>
    <xf numFmtId="187" fontId="8" fillId="35" borderId="19" xfId="33" applyNumberFormat="1" applyFont="1" applyFill="1" applyBorder="1" applyAlignment="1">
      <alignment/>
    </xf>
    <xf numFmtId="0" fontId="10" fillId="0" borderId="30" xfId="0" applyFont="1" applyFill="1" applyBorder="1" applyAlignment="1">
      <alignment horizontal="left"/>
    </xf>
    <xf numFmtId="187" fontId="10" fillId="0" borderId="0" xfId="33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187" fontId="4" fillId="0" borderId="0" xfId="33" applyNumberFormat="1" applyFont="1" applyFill="1" applyBorder="1" applyAlignment="1">
      <alignment horizontal="left"/>
    </xf>
    <xf numFmtId="0" fontId="10" fillId="32" borderId="33" xfId="0" applyFont="1" applyFill="1" applyBorder="1" applyAlignment="1">
      <alignment horizontal="center"/>
    </xf>
    <xf numFmtId="187" fontId="3" fillId="0" borderId="34" xfId="33" applyNumberFormat="1" applyFont="1" applyBorder="1" applyAlignment="1">
      <alignment vertical="center"/>
    </xf>
    <xf numFmtId="187" fontId="3" fillId="0" borderId="23" xfId="33" applyNumberFormat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87" fontId="4" fillId="33" borderId="35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35" borderId="28" xfId="0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4" fillId="35" borderId="37" xfId="0" applyFont="1" applyFill="1" applyBorder="1" applyAlignment="1">
      <alignment/>
    </xf>
    <xf numFmtId="0" fontId="10" fillId="0" borderId="10" xfId="46" applyFont="1" applyFill="1" applyBorder="1" applyAlignment="1">
      <alignment horizontal="right"/>
      <protection/>
    </xf>
    <xf numFmtId="0" fontId="10" fillId="0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187" fontId="8" fillId="35" borderId="35" xfId="33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0" fontId="9" fillId="32" borderId="17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80" fontId="10" fillId="35" borderId="17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35" borderId="10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/>
    </xf>
    <xf numFmtId="192" fontId="10" fillId="0" borderId="0" xfId="33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92" fontId="10" fillId="0" borderId="0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87" fontId="9" fillId="0" borderId="0" xfId="33" applyNumberFormat="1" applyFont="1" applyFill="1" applyBorder="1" applyAlignment="1">
      <alignment vertical="center"/>
    </xf>
    <xf numFmtId="187" fontId="10" fillId="0" borderId="0" xfId="33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87" fontId="9" fillId="0" borderId="0" xfId="33" applyNumberFormat="1" applyFont="1" applyFill="1" applyBorder="1" applyAlignment="1">
      <alignment/>
    </xf>
    <xf numFmtId="44" fontId="9" fillId="0" borderId="0" xfId="38" applyFont="1" applyFill="1" applyBorder="1" applyAlignment="1">
      <alignment/>
    </xf>
    <xf numFmtId="192" fontId="11" fillId="0" borderId="0" xfId="49" applyNumberFormat="1" applyFont="1" applyFill="1" applyBorder="1" applyAlignment="1">
      <alignment/>
    </xf>
    <xf numFmtId="182" fontId="11" fillId="0" borderId="0" xfId="49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92" fontId="14" fillId="0" borderId="0" xfId="33" applyNumberFormat="1" applyFont="1" applyFill="1" applyBorder="1" applyAlignment="1">
      <alignment horizontal="center"/>
    </xf>
    <xf numFmtId="182" fontId="12" fillId="0" borderId="0" xfId="49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0" fontId="10" fillId="0" borderId="38" xfId="0" applyFont="1" applyBorder="1" applyAlignment="1">
      <alignment horizontal="right"/>
    </xf>
    <xf numFmtId="0" fontId="10" fillId="0" borderId="39" xfId="0" applyFont="1" applyBorder="1" applyAlignment="1">
      <alignment horizontal="right"/>
    </xf>
    <xf numFmtId="180" fontId="10" fillId="33" borderId="21" xfId="0" applyNumberFormat="1" applyFont="1" applyFill="1" applyBorder="1" applyAlignment="1">
      <alignment/>
    </xf>
    <xf numFmtId="0" fontId="10" fillId="34" borderId="10" xfId="0" applyFont="1" applyFill="1" applyBorder="1" applyAlignment="1" quotePrefix="1">
      <alignment horizontal="right"/>
    </xf>
    <xf numFmtId="0" fontId="10" fillId="34" borderId="16" xfId="0" applyFont="1" applyFill="1" applyBorder="1" applyAlignment="1">
      <alignment/>
    </xf>
    <xf numFmtId="0" fontId="18" fillId="0" borderId="0" xfId="0" applyFont="1" applyAlignment="1">
      <alignment/>
    </xf>
    <xf numFmtId="187" fontId="4" fillId="36" borderId="16" xfId="33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187" fontId="4" fillId="36" borderId="16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10" fillId="0" borderId="30" xfId="46" applyFont="1" applyFill="1" applyBorder="1" applyAlignment="1" quotePrefix="1">
      <alignment horizontal="right"/>
      <protection/>
    </xf>
    <xf numFmtId="0" fontId="10" fillId="34" borderId="30" xfId="0" applyFont="1" applyFill="1" applyBorder="1" applyAlignment="1" quotePrefix="1">
      <alignment horizontal="right"/>
    </xf>
    <xf numFmtId="0" fontId="10" fillId="34" borderId="40" xfId="46" applyFont="1" applyFill="1" applyBorder="1" applyAlignment="1" quotePrefix="1">
      <alignment horizontal="right"/>
      <protection/>
    </xf>
    <xf numFmtId="0" fontId="10" fillId="0" borderId="30" xfId="0" applyFont="1" applyFill="1" applyBorder="1" applyAlignment="1" quotePrefix="1">
      <alignment horizontal="right"/>
    </xf>
    <xf numFmtId="0" fontId="9" fillId="34" borderId="30" xfId="0" applyFont="1" applyFill="1" applyBorder="1" applyAlignment="1" quotePrefix="1">
      <alignment horizontal="right"/>
    </xf>
    <xf numFmtId="0" fontId="19" fillId="33" borderId="10" xfId="0" applyFont="1" applyFill="1" applyBorder="1" applyAlignment="1" quotePrefix="1">
      <alignment horizontal="right"/>
    </xf>
    <xf numFmtId="0" fontId="19" fillId="33" borderId="30" xfId="0" applyFont="1" applyFill="1" applyBorder="1" applyAlignment="1" quotePrefix="1">
      <alignment horizontal="right"/>
    </xf>
    <xf numFmtId="0" fontId="19" fillId="33" borderId="16" xfId="0" applyFont="1" applyFill="1" applyBorder="1" applyAlignment="1">
      <alignment horizontal="left"/>
    </xf>
    <xf numFmtId="0" fontId="19" fillId="33" borderId="16" xfId="0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0" xfId="47" applyFont="1" applyFill="1" applyBorder="1" applyAlignment="1">
      <alignment horizontal="center"/>
      <protection/>
    </xf>
    <xf numFmtId="0" fontId="10" fillId="33" borderId="21" xfId="47" applyFont="1" applyFill="1" applyBorder="1" applyAlignment="1">
      <alignment horizontal="center"/>
      <protection/>
    </xf>
    <xf numFmtId="0" fontId="9" fillId="33" borderId="41" xfId="0" applyFont="1" applyFill="1" applyBorder="1" applyAlignment="1">
      <alignment horizontal="center"/>
    </xf>
    <xf numFmtId="187" fontId="13" fillId="37" borderId="42" xfId="33" applyNumberFormat="1" applyFont="1" applyFill="1" applyBorder="1" applyAlignment="1">
      <alignment/>
    </xf>
    <xf numFmtId="0" fontId="10" fillId="37" borderId="10" xfId="46" applyFont="1" applyFill="1" applyBorder="1" applyAlignment="1" quotePrefix="1">
      <alignment horizontal="right"/>
      <protection/>
    </xf>
    <xf numFmtId="0" fontId="10" fillId="37" borderId="10" xfId="0" applyFont="1" applyFill="1" applyBorder="1" applyAlignment="1">
      <alignment horizontal="right"/>
    </xf>
    <xf numFmtId="0" fontId="10" fillId="37" borderId="16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right"/>
    </xf>
    <xf numFmtId="0" fontId="10" fillId="37" borderId="10" xfId="0" applyFont="1" applyFill="1" applyBorder="1" applyAlignment="1" quotePrefix="1">
      <alignment horizontal="right"/>
    </xf>
    <xf numFmtId="187" fontId="10" fillId="36" borderId="16" xfId="33" applyNumberFormat="1" applyFont="1" applyFill="1" applyBorder="1" applyAlignment="1">
      <alignment/>
    </xf>
    <xf numFmtId="187" fontId="13" fillId="34" borderId="16" xfId="33" applyNumberFormat="1" applyFont="1" applyFill="1" applyBorder="1" applyAlignment="1">
      <alignment/>
    </xf>
    <xf numFmtId="187" fontId="13" fillId="34" borderId="16" xfId="33" applyNumberFormat="1" applyFont="1" applyFill="1" applyBorder="1" applyAlignment="1">
      <alignment horizontal="center"/>
    </xf>
    <xf numFmtId="187" fontId="13" fillId="0" borderId="16" xfId="33" applyNumberFormat="1" applyFont="1" applyFill="1" applyBorder="1" applyAlignment="1">
      <alignment horizontal="center"/>
    </xf>
    <xf numFmtId="187" fontId="10" fillId="34" borderId="16" xfId="33" applyNumberFormat="1" applyFont="1" applyFill="1" applyBorder="1" applyAlignment="1">
      <alignment horizontal="center"/>
    </xf>
    <xf numFmtId="187" fontId="10" fillId="37" borderId="16" xfId="46" applyNumberFormat="1" applyFont="1" applyFill="1" applyBorder="1" applyAlignment="1">
      <alignment horizontal="center"/>
      <protection/>
    </xf>
    <xf numFmtId="187" fontId="10" fillId="0" borderId="16" xfId="33" applyNumberFormat="1" applyFont="1" applyFill="1" applyBorder="1" applyAlignment="1">
      <alignment horizontal="center"/>
    </xf>
    <xf numFmtId="187" fontId="9" fillId="33" borderId="16" xfId="33" applyNumberFormat="1" applyFont="1" applyFill="1" applyBorder="1" applyAlignment="1">
      <alignment horizontal="center"/>
    </xf>
    <xf numFmtId="187" fontId="10" fillId="37" borderId="16" xfId="33" applyNumberFormat="1" applyFont="1" applyFill="1" applyBorder="1" applyAlignment="1">
      <alignment horizontal="center"/>
    </xf>
    <xf numFmtId="187" fontId="10" fillId="37" borderId="16" xfId="0" applyNumberFormat="1" applyFont="1" applyFill="1" applyBorder="1" applyAlignment="1">
      <alignment horizontal="center"/>
    </xf>
    <xf numFmtId="187" fontId="10" fillId="36" borderId="16" xfId="33" applyNumberFormat="1" applyFont="1" applyFill="1" applyBorder="1" applyAlignment="1">
      <alignment horizontal="center"/>
    </xf>
    <xf numFmtId="187" fontId="13" fillId="34" borderId="30" xfId="33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35" borderId="43" xfId="0" applyFont="1" applyFill="1" applyBorder="1" applyAlignment="1">
      <alignment horizontal="center"/>
    </xf>
    <xf numFmtId="187" fontId="14" fillId="37" borderId="42" xfId="33" applyNumberFormat="1" applyFont="1" applyFill="1" applyBorder="1" applyAlignment="1">
      <alignment/>
    </xf>
    <xf numFmtId="0" fontId="22" fillId="0" borderId="10" xfId="46" applyFont="1" applyFill="1" applyBorder="1" applyAlignment="1">
      <alignment horizontal="right"/>
      <protection/>
    </xf>
    <xf numFmtId="0" fontId="22" fillId="34" borderId="40" xfId="46" applyFont="1" applyFill="1" applyBorder="1" applyAlignment="1" quotePrefix="1">
      <alignment horizontal="right"/>
      <protection/>
    </xf>
    <xf numFmtId="0" fontId="14" fillId="0" borderId="16" xfId="46" applyFont="1" applyFill="1" applyBorder="1" applyAlignment="1">
      <alignment horizontal="left"/>
      <protection/>
    </xf>
    <xf numFmtId="0" fontId="14" fillId="0" borderId="16" xfId="46" applyFont="1" applyFill="1" applyBorder="1">
      <alignment/>
      <protection/>
    </xf>
    <xf numFmtId="0" fontId="9" fillId="0" borderId="16" xfId="46" applyFont="1" applyFill="1" applyBorder="1" applyAlignment="1">
      <alignment horizontal="left"/>
      <protection/>
    </xf>
    <xf numFmtId="0" fontId="9" fillId="0" borderId="16" xfId="46" applyFont="1" applyFill="1" applyBorder="1">
      <alignment/>
      <protection/>
    </xf>
    <xf numFmtId="0" fontId="24" fillId="0" borderId="10" xfId="46" applyFont="1" applyFill="1" applyBorder="1" applyAlignment="1">
      <alignment horizontal="right"/>
      <protection/>
    </xf>
    <xf numFmtId="0" fontId="9" fillId="0" borderId="40" xfId="46" applyFont="1" applyFill="1" applyBorder="1" applyAlignment="1" quotePrefix="1">
      <alignment horizontal="right"/>
      <protection/>
    </xf>
    <xf numFmtId="187" fontId="9" fillId="0" borderId="16" xfId="33" applyNumberFormat="1" applyFont="1" applyFill="1" applyBorder="1" applyAlignment="1">
      <alignment horizontal="center"/>
    </xf>
    <xf numFmtId="0" fontId="9" fillId="37" borderId="16" xfId="46" applyFont="1" applyFill="1" applyBorder="1" applyAlignment="1">
      <alignment horizontal="left"/>
      <protection/>
    </xf>
    <xf numFmtId="0" fontId="9" fillId="37" borderId="16" xfId="46" applyFont="1" applyFill="1" applyBorder="1">
      <alignment/>
      <protection/>
    </xf>
    <xf numFmtId="49" fontId="14" fillId="37" borderId="40" xfId="33" applyNumberFormat="1" applyFont="1" applyFill="1" applyBorder="1" applyAlignment="1">
      <alignment horizontal="right"/>
    </xf>
    <xf numFmtId="0" fontId="10" fillId="37" borderId="10" xfId="46" applyFont="1" applyFill="1" applyBorder="1" applyAlignment="1">
      <alignment horizontal="right"/>
      <protection/>
    </xf>
    <xf numFmtId="0" fontId="10" fillId="37" borderId="16" xfId="46" applyFont="1" applyFill="1" applyBorder="1" applyAlignment="1">
      <alignment horizontal="left"/>
      <protection/>
    </xf>
    <xf numFmtId="0" fontId="9" fillId="37" borderId="10" xfId="46" applyFont="1" applyFill="1" applyBorder="1" applyAlignment="1">
      <alignment horizontal="right"/>
      <protection/>
    </xf>
    <xf numFmtId="49" fontId="9" fillId="37" borderId="40" xfId="46" applyNumberFormat="1" applyFont="1" applyFill="1" applyBorder="1" applyAlignment="1" quotePrefix="1">
      <alignment horizontal="right"/>
      <protection/>
    </xf>
    <xf numFmtId="49" fontId="9" fillId="0" borderId="40" xfId="46" applyNumberFormat="1" applyFont="1" applyFill="1" applyBorder="1" applyAlignment="1" quotePrefix="1">
      <alignment horizontal="right"/>
      <protection/>
    </xf>
    <xf numFmtId="0" fontId="9" fillId="37" borderId="16" xfId="0" applyFont="1" applyFill="1" applyBorder="1" applyAlignment="1">
      <alignment horizontal="left"/>
    </xf>
    <xf numFmtId="0" fontId="9" fillId="37" borderId="16" xfId="0" applyFont="1" applyFill="1" applyBorder="1" applyAlignment="1">
      <alignment/>
    </xf>
    <xf numFmtId="49" fontId="10" fillId="0" borderId="30" xfId="0" applyNumberFormat="1" applyFont="1" applyFill="1" applyBorder="1" applyAlignment="1" quotePrefix="1">
      <alignment horizontal="right"/>
    </xf>
    <xf numFmtId="49" fontId="9" fillId="37" borderId="30" xfId="0" applyNumberFormat="1" applyFont="1" applyFill="1" applyBorder="1" applyAlignment="1" quotePrefix="1">
      <alignment horizontal="right"/>
    </xf>
    <xf numFmtId="0" fontId="9" fillId="37" borderId="30" xfId="0" applyFont="1" applyFill="1" applyBorder="1" applyAlignment="1" quotePrefix="1">
      <alignment horizontal="right"/>
    </xf>
    <xf numFmtId="187" fontId="10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25" fillId="0" borderId="0" xfId="0" applyFont="1" applyAlignment="1">
      <alignment/>
    </xf>
    <xf numFmtId="14" fontId="16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Border="1" applyAlignment="1">
      <alignment/>
    </xf>
    <xf numFmtId="0" fontId="14" fillId="35" borderId="44" xfId="0" applyFont="1" applyFill="1" applyBorder="1" applyAlignment="1">
      <alignment horizontal="center"/>
    </xf>
    <xf numFmtId="0" fontId="9" fillId="0" borderId="30" xfId="0" applyFont="1" applyFill="1" applyBorder="1" applyAlignment="1" quotePrefix="1">
      <alignment horizontal="right"/>
    </xf>
    <xf numFmtId="0" fontId="10" fillId="0" borderId="10" xfId="0" applyFont="1" applyFill="1" applyBorder="1" applyAlignment="1" quotePrefix="1">
      <alignment horizontal="right"/>
    </xf>
    <xf numFmtId="0" fontId="9" fillId="37" borderId="10" xfId="0" applyFont="1" applyFill="1" applyBorder="1" applyAlignment="1" quotePrefix="1">
      <alignment horizontal="right"/>
    </xf>
    <xf numFmtId="0" fontId="19" fillId="37" borderId="16" xfId="0" applyFont="1" applyFill="1" applyBorder="1" applyAlignment="1">
      <alignment/>
    </xf>
    <xf numFmtId="187" fontId="9" fillId="37" borderId="16" xfId="33" applyNumberFormat="1" applyFont="1" applyFill="1" applyBorder="1" applyAlignment="1">
      <alignment horizontal="center"/>
    </xf>
    <xf numFmtId="187" fontId="10" fillId="0" borderId="45" xfId="33" applyNumberFormat="1" applyFont="1" applyBorder="1" applyAlignment="1">
      <alignment/>
    </xf>
    <xf numFmtId="0" fontId="26" fillId="0" borderId="10" xfId="46" applyFont="1" applyFill="1" applyBorder="1" applyAlignment="1">
      <alignment horizontal="right"/>
      <protection/>
    </xf>
    <xf numFmtId="0" fontId="26" fillId="34" borderId="40" xfId="46" applyFont="1" applyFill="1" applyBorder="1" applyAlignment="1" quotePrefix="1">
      <alignment horizontal="right"/>
      <protection/>
    </xf>
    <xf numFmtId="0" fontId="13" fillId="0" borderId="10" xfId="46" applyFont="1" applyFill="1" applyBorder="1" applyAlignment="1">
      <alignment horizontal="right"/>
      <protection/>
    </xf>
    <xf numFmtId="187" fontId="10" fillId="0" borderId="23" xfId="33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187" fontId="13" fillId="0" borderId="16" xfId="33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49" fontId="14" fillId="37" borderId="40" xfId="46" applyNumberFormat="1" applyFont="1" applyFill="1" applyBorder="1" applyAlignment="1" quotePrefix="1">
      <alignment horizontal="right"/>
      <protection/>
    </xf>
    <xf numFmtId="187" fontId="14" fillId="37" borderId="16" xfId="33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187" fontId="10" fillId="34" borderId="16" xfId="33" applyNumberFormat="1" applyFont="1" applyFill="1" applyBorder="1" applyAlignment="1">
      <alignment horizontal="left"/>
    </xf>
    <xf numFmtId="0" fontId="13" fillId="0" borderId="16" xfId="46" applyFont="1" applyFill="1" applyBorder="1">
      <alignment/>
      <protection/>
    </xf>
    <xf numFmtId="0" fontId="13" fillId="0" borderId="16" xfId="46" applyFont="1" applyFill="1" applyBorder="1" applyAlignment="1">
      <alignment horizontal="left"/>
      <protection/>
    </xf>
    <xf numFmtId="187" fontId="13" fillId="0" borderId="16" xfId="33" applyNumberFormat="1" applyFont="1" applyFill="1" applyBorder="1" applyAlignment="1">
      <alignment horizontal="center"/>
    </xf>
    <xf numFmtId="0" fontId="13" fillId="0" borderId="30" xfId="46" applyFont="1" applyFill="1" applyBorder="1" applyAlignment="1" quotePrefix="1">
      <alignment horizontal="right"/>
      <protection/>
    </xf>
    <xf numFmtId="0" fontId="13" fillId="0" borderId="40" xfId="46" applyFont="1" applyFill="1" applyBorder="1" applyAlignment="1" quotePrefix="1">
      <alignment horizontal="right"/>
      <protection/>
    </xf>
    <xf numFmtId="0" fontId="13" fillId="34" borderId="40" xfId="46" applyFont="1" applyFill="1" applyBorder="1" applyAlignment="1" quotePrefix="1">
      <alignment horizontal="right"/>
      <protection/>
    </xf>
    <xf numFmtId="0" fontId="7" fillId="34" borderId="46" xfId="0" applyFont="1" applyFill="1" applyBorder="1" applyAlignment="1">
      <alignment/>
    </xf>
    <xf numFmtId="0" fontId="10" fillId="32" borderId="47" xfId="0" applyFont="1" applyFill="1" applyBorder="1" applyAlignment="1">
      <alignment horizontal="center"/>
    </xf>
    <xf numFmtId="49" fontId="13" fillId="34" borderId="48" xfId="33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87" fontId="10" fillId="0" borderId="34" xfId="33" applyNumberFormat="1" applyFont="1" applyFill="1" applyBorder="1" applyAlignment="1">
      <alignment/>
    </xf>
    <xf numFmtId="187" fontId="26" fillId="0" borderId="16" xfId="33" applyNumberFormat="1" applyFont="1" applyFill="1" applyBorder="1" applyAlignment="1">
      <alignment/>
    </xf>
    <xf numFmtId="0" fontId="10" fillId="0" borderId="40" xfId="46" applyFont="1" applyFill="1" applyBorder="1" applyAlignment="1" quotePrefix="1">
      <alignment horizontal="right"/>
      <protection/>
    </xf>
    <xf numFmtId="0" fontId="13" fillId="0" borderId="16" xfId="46" applyFont="1" applyFill="1" applyBorder="1">
      <alignment/>
      <protection/>
    </xf>
    <xf numFmtId="0" fontId="9" fillId="37" borderId="16" xfId="0" applyFont="1" applyFill="1" applyBorder="1" applyAlignment="1">
      <alignment wrapText="1"/>
    </xf>
    <xf numFmtId="187" fontId="13" fillId="34" borderId="16" xfId="33" applyNumberFormat="1" applyFont="1" applyFill="1" applyBorder="1" applyAlignment="1">
      <alignment horizontal="center"/>
    </xf>
    <xf numFmtId="187" fontId="9" fillId="37" borderId="16" xfId="0" applyNumberFormat="1" applyFont="1" applyFill="1" applyBorder="1" applyAlignment="1">
      <alignment horizontal="center"/>
    </xf>
    <xf numFmtId="187" fontId="28" fillId="0" borderId="16" xfId="33" applyNumberFormat="1" applyFont="1" applyFill="1" applyBorder="1" applyAlignment="1">
      <alignment horizontal="center"/>
    </xf>
    <xf numFmtId="0" fontId="10" fillId="0" borderId="16" xfId="46" applyFont="1" applyFill="1" applyBorder="1" applyAlignment="1">
      <alignment wrapText="1"/>
      <protection/>
    </xf>
    <xf numFmtId="192" fontId="29" fillId="0" borderId="0" xfId="0" applyNumberFormat="1" applyFont="1" applyFill="1" applyAlignment="1">
      <alignment/>
    </xf>
    <xf numFmtId="187" fontId="14" fillId="32" borderId="40" xfId="33" applyNumberFormat="1" applyFont="1" applyFill="1" applyBorder="1" applyAlignment="1">
      <alignment/>
    </xf>
    <xf numFmtId="187" fontId="13" fillId="32" borderId="42" xfId="33" applyNumberFormat="1" applyFont="1" applyFill="1" applyBorder="1" applyAlignment="1">
      <alignment/>
    </xf>
    <xf numFmtId="0" fontId="10" fillId="32" borderId="49" xfId="46" applyFont="1" applyFill="1" applyBorder="1" applyAlignment="1">
      <alignment horizontal="right"/>
      <protection/>
    </xf>
    <xf numFmtId="0" fontId="9" fillId="32" borderId="40" xfId="46" applyFont="1" applyFill="1" applyBorder="1" applyAlignment="1" quotePrefix="1">
      <alignment horizontal="center"/>
      <protection/>
    </xf>
    <xf numFmtId="0" fontId="9" fillId="32" borderId="42" xfId="46" applyFont="1" applyFill="1" applyBorder="1">
      <alignment/>
      <protection/>
    </xf>
    <xf numFmtId="187" fontId="13" fillId="32" borderId="16" xfId="33" applyNumberFormat="1" applyFont="1" applyFill="1" applyBorder="1" applyAlignment="1">
      <alignment/>
    </xf>
    <xf numFmtId="0" fontId="10" fillId="32" borderId="10" xfId="46" applyFont="1" applyFill="1" applyBorder="1" applyAlignment="1">
      <alignment horizontal="right"/>
      <protection/>
    </xf>
    <xf numFmtId="0" fontId="9" fillId="32" borderId="16" xfId="46" applyFont="1" applyFill="1" applyBorder="1" applyAlignment="1">
      <alignment horizontal="left"/>
      <protection/>
    </xf>
    <xf numFmtId="0" fontId="9" fillId="32" borderId="16" xfId="46" applyFont="1" applyFill="1" applyBorder="1">
      <alignment/>
      <protection/>
    </xf>
    <xf numFmtId="187" fontId="10" fillId="32" borderId="16" xfId="33" applyNumberFormat="1" applyFont="1" applyFill="1" applyBorder="1" applyAlignment="1">
      <alignment horizontal="left"/>
    </xf>
    <xf numFmtId="0" fontId="22" fillId="32" borderId="10" xfId="46" applyFont="1" applyFill="1" applyBorder="1" applyAlignment="1">
      <alignment horizontal="right"/>
      <protection/>
    </xf>
    <xf numFmtId="0" fontId="9" fillId="32" borderId="40" xfId="46" applyFont="1" applyFill="1" applyBorder="1" applyAlignment="1" quotePrefix="1">
      <alignment horizontal="right"/>
      <protection/>
    </xf>
    <xf numFmtId="187" fontId="9" fillId="32" borderId="16" xfId="33" applyNumberFormat="1" applyFont="1" applyFill="1" applyBorder="1" applyAlignment="1">
      <alignment horizontal="center"/>
    </xf>
    <xf numFmtId="0" fontId="13" fillId="0" borderId="16" xfId="0" applyFont="1" applyBorder="1" applyAlignment="1">
      <alignment/>
    </xf>
    <xf numFmtId="187" fontId="13" fillId="34" borderId="16" xfId="33" applyNumberFormat="1" applyFont="1" applyFill="1" applyBorder="1" applyAlignment="1">
      <alignment horizontal="center"/>
    </xf>
    <xf numFmtId="187" fontId="13" fillId="0" borderId="16" xfId="33" applyNumberFormat="1" applyFont="1" applyFill="1" applyBorder="1" applyAlignment="1">
      <alignment/>
    </xf>
    <xf numFmtId="0" fontId="7" fillId="0" borderId="14" xfId="0" applyFont="1" applyBorder="1" applyAlignment="1">
      <alignment horizontal="right"/>
    </xf>
    <xf numFmtId="0" fontId="14" fillId="35" borderId="50" xfId="0" applyFont="1" applyFill="1" applyBorder="1" applyAlignment="1">
      <alignment horizontal="left"/>
    </xf>
    <xf numFmtId="0" fontId="14" fillId="35" borderId="51" xfId="0" applyFont="1" applyFill="1" applyBorder="1" applyAlignment="1">
      <alignment horizontal="left"/>
    </xf>
    <xf numFmtId="187" fontId="13" fillId="37" borderId="49" xfId="33" applyNumberFormat="1" applyFont="1" applyFill="1" applyBorder="1" applyAlignment="1">
      <alignment/>
    </xf>
    <xf numFmtId="187" fontId="13" fillId="37" borderId="52" xfId="33" applyNumberFormat="1" applyFont="1" applyFill="1" applyBorder="1" applyAlignment="1">
      <alignment/>
    </xf>
    <xf numFmtId="187" fontId="13" fillId="32" borderId="49" xfId="33" applyNumberFormat="1" applyFont="1" applyFill="1" applyBorder="1" applyAlignment="1">
      <alignment/>
    </xf>
    <xf numFmtId="187" fontId="21" fillId="32" borderId="23" xfId="33" applyNumberFormat="1" applyFont="1" applyFill="1" applyBorder="1" applyAlignment="1">
      <alignment/>
    </xf>
    <xf numFmtId="187" fontId="10" fillId="37" borderId="23" xfId="33" applyNumberFormat="1" applyFont="1" applyFill="1" applyBorder="1" applyAlignment="1">
      <alignment horizontal="center"/>
    </xf>
    <xf numFmtId="187" fontId="21" fillId="0" borderId="23" xfId="33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 horizontal="left"/>
    </xf>
    <xf numFmtId="187" fontId="14" fillId="37" borderId="23" xfId="33" applyNumberFormat="1" applyFont="1" applyFill="1" applyBorder="1" applyAlignment="1">
      <alignment horizontal="center"/>
    </xf>
    <xf numFmtId="187" fontId="13" fillId="34" borderId="23" xfId="33" applyNumberFormat="1" applyFont="1" applyFill="1" applyBorder="1" applyAlignment="1">
      <alignment horizontal="center"/>
    </xf>
    <xf numFmtId="187" fontId="9" fillId="37" borderId="23" xfId="0" applyNumberFormat="1" applyFont="1" applyFill="1" applyBorder="1" applyAlignment="1">
      <alignment horizontal="center"/>
    </xf>
    <xf numFmtId="187" fontId="10" fillId="37" borderId="2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87" fontId="9" fillId="37" borderId="23" xfId="33" applyNumberFormat="1" applyFont="1" applyFill="1" applyBorder="1" applyAlignment="1">
      <alignment horizontal="center"/>
    </xf>
    <xf numFmtId="187" fontId="9" fillId="33" borderId="23" xfId="33" applyNumberFormat="1" applyFont="1" applyFill="1" applyBorder="1" applyAlignment="1">
      <alignment horizontal="center"/>
    </xf>
    <xf numFmtId="187" fontId="10" fillId="36" borderId="10" xfId="33" applyNumberFormat="1" applyFont="1" applyFill="1" applyBorder="1" applyAlignment="1">
      <alignment/>
    </xf>
    <xf numFmtId="184" fontId="10" fillId="32" borderId="53" xfId="0" applyNumberFormat="1" applyFont="1" applyFill="1" applyBorder="1" applyAlignment="1">
      <alignment horizontal="center"/>
    </xf>
    <xf numFmtId="0" fontId="10" fillId="32" borderId="54" xfId="0" applyFont="1" applyFill="1" applyBorder="1" applyAlignment="1">
      <alignment horizontal="center"/>
    </xf>
    <xf numFmtId="187" fontId="3" fillId="0" borderId="55" xfId="33" applyNumberFormat="1" applyFont="1" applyBorder="1" applyAlignment="1">
      <alignment vertical="center"/>
    </xf>
    <xf numFmtId="187" fontId="3" fillId="0" borderId="30" xfId="33" applyNumberFormat="1" applyFont="1" applyBorder="1" applyAlignment="1">
      <alignment horizontal="left"/>
    </xf>
    <xf numFmtId="187" fontId="4" fillId="36" borderId="30" xfId="33" applyNumberFormat="1" applyFont="1" applyFill="1" applyBorder="1" applyAlignment="1">
      <alignment horizontal="left"/>
    </xf>
    <xf numFmtId="0" fontId="3" fillId="0" borderId="56" xfId="0" applyFont="1" applyBorder="1" applyAlignment="1">
      <alignment horizontal="left"/>
    </xf>
    <xf numFmtId="187" fontId="4" fillId="36" borderId="30" xfId="0" applyNumberFormat="1" applyFont="1" applyFill="1" applyBorder="1" applyAlignment="1">
      <alignment horizontal="left"/>
    </xf>
    <xf numFmtId="187" fontId="3" fillId="0" borderId="56" xfId="33" applyNumberFormat="1" applyFont="1" applyBorder="1" applyAlignment="1">
      <alignment horizontal="left"/>
    </xf>
    <xf numFmtId="187" fontId="3" fillId="36" borderId="56" xfId="33" applyNumberFormat="1" applyFont="1" applyFill="1" applyBorder="1" applyAlignment="1">
      <alignment horizontal="left"/>
    </xf>
    <xf numFmtId="187" fontId="4" fillId="33" borderId="57" xfId="0" applyNumberFormat="1" applyFont="1" applyFill="1" applyBorder="1" applyAlignment="1">
      <alignment horizontal="left"/>
    </xf>
    <xf numFmtId="187" fontId="4" fillId="36" borderId="23" xfId="33" applyNumberFormat="1" applyFont="1" applyFill="1" applyBorder="1" applyAlignment="1">
      <alignment horizontal="left"/>
    </xf>
    <xf numFmtId="187" fontId="4" fillId="36" borderId="23" xfId="0" applyNumberFormat="1" applyFont="1" applyFill="1" applyBorder="1" applyAlignment="1">
      <alignment horizontal="left"/>
    </xf>
    <xf numFmtId="187" fontId="4" fillId="0" borderId="30" xfId="33" applyNumberFormat="1" applyFont="1" applyBorder="1" applyAlignment="1">
      <alignment vertical="center"/>
    </xf>
    <xf numFmtId="187" fontId="4" fillId="0" borderId="30" xfId="33" applyNumberFormat="1" applyFont="1" applyBorder="1" applyAlignment="1">
      <alignment horizontal="left"/>
    </xf>
    <xf numFmtId="187" fontId="4" fillId="33" borderId="32" xfId="33" applyNumberFormat="1" applyFont="1" applyFill="1" applyBorder="1" applyAlignment="1">
      <alignment horizontal="left"/>
    </xf>
    <xf numFmtId="187" fontId="4" fillId="0" borderId="23" xfId="33" applyNumberFormat="1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187" fontId="4" fillId="0" borderId="23" xfId="33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187" fontId="4" fillId="33" borderId="17" xfId="0" applyNumberFormat="1" applyFont="1" applyFill="1" applyBorder="1" applyAlignment="1">
      <alignment horizontal="left"/>
    </xf>
    <xf numFmtId="187" fontId="4" fillId="33" borderId="35" xfId="33" applyNumberFormat="1" applyFont="1" applyFill="1" applyBorder="1" applyAlignment="1">
      <alignment horizontal="left"/>
    </xf>
    <xf numFmtId="0" fontId="10" fillId="32" borderId="11" xfId="0" applyFont="1" applyFill="1" applyBorder="1" applyAlignment="1">
      <alignment horizontal="right"/>
    </xf>
    <xf numFmtId="0" fontId="10" fillId="32" borderId="12" xfId="0" applyFont="1" applyFill="1" applyBorder="1" applyAlignment="1">
      <alignment horizontal="right"/>
    </xf>
    <xf numFmtId="14" fontId="7" fillId="0" borderId="0" xfId="0" applyNumberFormat="1" applyFont="1" applyAlignment="1">
      <alignment/>
    </xf>
    <xf numFmtId="0" fontId="7" fillId="34" borderId="58" xfId="0" applyFont="1" applyFill="1" applyBorder="1" applyAlignment="1">
      <alignment/>
    </xf>
    <xf numFmtId="0" fontId="7" fillId="34" borderId="59" xfId="0" applyFont="1" applyFill="1" applyBorder="1" applyAlignment="1">
      <alignment/>
    </xf>
    <xf numFmtId="187" fontId="13" fillId="0" borderId="60" xfId="33" applyNumberFormat="1" applyFont="1" applyBorder="1" applyAlignment="1">
      <alignment/>
    </xf>
    <xf numFmtId="187" fontId="13" fillId="0" borderId="45" xfId="33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187" fontId="10" fillId="34" borderId="16" xfId="33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87" fontId="13" fillId="34" borderId="16" xfId="33" applyNumberFormat="1" applyFont="1" applyFill="1" applyBorder="1" applyAlignment="1">
      <alignment horizontal="center"/>
    </xf>
    <xf numFmtId="0" fontId="10" fillId="34" borderId="10" xfId="46" applyFont="1" applyFill="1" applyBorder="1" applyAlignment="1">
      <alignment horizontal="right"/>
      <protection/>
    </xf>
    <xf numFmtId="0" fontId="13" fillId="34" borderId="40" xfId="46" applyFont="1" applyFill="1" applyBorder="1" applyAlignment="1" quotePrefix="1">
      <alignment horizontal="right"/>
      <protection/>
    </xf>
    <xf numFmtId="0" fontId="13" fillId="34" borderId="16" xfId="46" applyFont="1" applyFill="1" applyBorder="1" applyAlignment="1">
      <alignment horizontal="left"/>
      <protection/>
    </xf>
    <xf numFmtId="0" fontId="13" fillId="34" borderId="16" xfId="46" applyFont="1" applyFill="1" applyBorder="1">
      <alignment/>
      <protection/>
    </xf>
    <xf numFmtId="187" fontId="30" fillId="0" borderId="16" xfId="33" applyNumberFormat="1" applyFont="1" applyBorder="1" applyAlignment="1">
      <alignment horizontal="left"/>
    </xf>
    <xf numFmtId="187" fontId="30" fillId="0" borderId="23" xfId="33" applyNumberFormat="1" applyFont="1" applyBorder="1" applyAlignment="1">
      <alignment horizontal="left"/>
    </xf>
    <xf numFmtId="187" fontId="31" fillId="35" borderId="19" xfId="33" applyNumberFormat="1" applyFont="1" applyFill="1" applyBorder="1" applyAlignment="1">
      <alignment/>
    </xf>
    <xf numFmtId="187" fontId="31" fillId="35" borderId="35" xfId="33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/>
    </xf>
    <xf numFmtId="49" fontId="9" fillId="37" borderId="40" xfId="46" applyNumberFormat="1" applyFont="1" applyFill="1" applyBorder="1" applyAlignment="1">
      <alignment horizontal="right"/>
      <protection/>
    </xf>
    <xf numFmtId="187" fontId="14" fillId="32" borderId="42" xfId="33" applyNumberFormat="1" applyFont="1" applyFill="1" applyBorder="1" applyAlignment="1">
      <alignment wrapText="1"/>
    </xf>
    <xf numFmtId="0" fontId="10" fillId="0" borderId="45" xfId="0" applyFont="1" applyFill="1" applyBorder="1" applyAlignment="1">
      <alignment/>
    </xf>
    <xf numFmtId="0" fontId="10" fillId="0" borderId="45" xfId="0" applyFont="1" applyBorder="1" applyAlignment="1">
      <alignment/>
    </xf>
    <xf numFmtId="0" fontId="10" fillId="0" borderId="25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187" fontId="10" fillId="0" borderId="45" xfId="33" applyNumberFormat="1" applyFont="1" applyFill="1" applyBorder="1" applyAlignment="1">
      <alignment/>
    </xf>
    <xf numFmtId="49" fontId="9" fillId="0" borderId="30" xfId="0" applyNumberFormat="1" applyFont="1" applyFill="1" applyBorder="1" applyAlignment="1" quotePrefix="1">
      <alignment horizontal="right"/>
    </xf>
    <xf numFmtId="0" fontId="13" fillId="0" borderId="49" xfId="46" applyFont="1" applyFill="1" applyBorder="1" applyAlignment="1">
      <alignment horizontal="right"/>
      <protection/>
    </xf>
    <xf numFmtId="0" fontId="13" fillId="0" borderId="40" xfId="46" applyFont="1" applyFill="1" applyBorder="1" applyAlignment="1" quotePrefix="1">
      <alignment horizontal="right"/>
      <protection/>
    </xf>
    <xf numFmtId="0" fontId="13" fillId="0" borderId="42" xfId="46" applyFont="1" applyFill="1" applyBorder="1">
      <alignment/>
      <protection/>
    </xf>
    <xf numFmtId="187" fontId="13" fillId="0" borderId="16" xfId="33" applyNumberFormat="1" applyFont="1" applyFill="1" applyBorder="1" applyAlignment="1">
      <alignment/>
    </xf>
    <xf numFmtId="0" fontId="13" fillId="34" borderId="49" xfId="46" applyFont="1" applyFill="1" applyBorder="1" applyAlignment="1">
      <alignment horizontal="right"/>
      <protection/>
    </xf>
    <xf numFmtId="0" fontId="13" fillId="34" borderId="40" xfId="46" applyFont="1" applyFill="1" applyBorder="1" applyAlignment="1" quotePrefix="1">
      <alignment horizontal="right"/>
      <protection/>
    </xf>
    <xf numFmtId="0" fontId="13" fillId="34" borderId="42" xfId="46" applyFont="1" applyFill="1" applyBorder="1">
      <alignment/>
      <protection/>
    </xf>
    <xf numFmtId="187" fontId="13" fillId="34" borderId="16" xfId="33" applyNumberFormat="1" applyFont="1" applyFill="1" applyBorder="1" applyAlignment="1">
      <alignment/>
    </xf>
    <xf numFmtId="0" fontId="13" fillId="0" borderId="10" xfId="46" applyFont="1" applyFill="1" applyBorder="1" applyAlignment="1">
      <alignment horizontal="right"/>
      <protection/>
    </xf>
    <xf numFmtId="0" fontId="13" fillId="0" borderId="16" xfId="46" applyFont="1" applyFill="1" applyBorder="1" applyAlignment="1">
      <alignment horizontal="left"/>
      <protection/>
    </xf>
    <xf numFmtId="187" fontId="13" fillId="0" borderId="16" xfId="33" applyNumberFormat="1" applyFont="1" applyFill="1" applyBorder="1" applyAlignment="1">
      <alignment horizontal="center"/>
    </xf>
    <xf numFmtId="0" fontId="13" fillId="37" borderId="10" xfId="0" applyFont="1" applyFill="1" applyBorder="1" applyAlignment="1">
      <alignment horizontal="right"/>
    </xf>
    <xf numFmtId="49" fontId="14" fillId="37" borderId="30" xfId="0" applyNumberFormat="1" applyFont="1" applyFill="1" applyBorder="1" applyAlignment="1" quotePrefix="1">
      <alignment horizontal="right"/>
    </xf>
    <xf numFmtId="0" fontId="13" fillId="37" borderId="16" xfId="0" applyFont="1" applyFill="1" applyBorder="1" applyAlignment="1">
      <alignment horizontal="left"/>
    </xf>
    <xf numFmtId="0" fontId="14" fillId="37" borderId="16" xfId="0" applyFont="1" applyFill="1" applyBorder="1" applyAlignment="1">
      <alignment wrapText="1"/>
    </xf>
    <xf numFmtId="187" fontId="13" fillId="37" borderId="16" xfId="33" applyNumberFormat="1" applyFont="1" applyFill="1" applyBorder="1" applyAlignment="1">
      <alignment horizontal="center"/>
    </xf>
    <xf numFmtId="187" fontId="21" fillId="37" borderId="23" xfId="33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49" fontId="13" fillId="0" borderId="30" xfId="0" applyNumberFormat="1" applyFont="1" applyFill="1" applyBorder="1" applyAlignment="1" quotePrefix="1">
      <alignment horizontal="right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49" fontId="13" fillId="0" borderId="30" xfId="0" applyNumberFormat="1" applyFont="1" applyFill="1" applyBorder="1" applyAlignment="1" quotePrefix="1">
      <alignment horizontal="right"/>
    </xf>
    <xf numFmtId="0" fontId="13" fillId="0" borderId="16" xfId="0" applyFont="1" applyFill="1" applyBorder="1" applyAlignment="1">
      <alignment horizontal="left"/>
    </xf>
    <xf numFmtId="187" fontId="21" fillId="0" borderId="23" xfId="33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 quotePrefix="1">
      <alignment horizontal="right"/>
    </xf>
    <xf numFmtId="0" fontId="13" fillId="0" borderId="61" xfId="0" applyFont="1" applyBorder="1" applyAlignment="1">
      <alignment horizontal="right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/>
    </xf>
    <xf numFmtId="187" fontId="13" fillId="0" borderId="63" xfId="33" applyNumberFormat="1" applyFont="1" applyFill="1" applyBorder="1" applyAlignment="1">
      <alignment/>
    </xf>
    <xf numFmtId="0" fontId="13" fillId="0" borderId="38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10" fillId="38" borderId="10" xfId="0" applyFont="1" applyFill="1" applyBorder="1" applyAlignment="1">
      <alignment horizontal="right"/>
    </xf>
    <xf numFmtId="0" fontId="10" fillId="38" borderId="16" xfId="0" applyFont="1" applyFill="1" applyBorder="1" applyAlignment="1">
      <alignment/>
    </xf>
    <xf numFmtId="187" fontId="10" fillId="38" borderId="16" xfId="33" applyNumberFormat="1" applyFont="1" applyFill="1" applyBorder="1" applyAlignment="1">
      <alignment horizontal="center"/>
    </xf>
    <xf numFmtId="49" fontId="9" fillId="39" borderId="40" xfId="0" applyNumberFormat="1" applyFont="1" applyFill="1" applyBorder="1" applyAlignment="1" quotePrefix="1">
      <alignment horizontal="right"/>
    </xf>
    <xf numFmtId="0" fontId="9" fillId="39" borderId="16" xfId="0" applyFont="1" applyFill="1" applyBorder="1" applyAlignment="1">
      <alignment/>
    </xf>
    <xf numFmtId="187" fontId="10" fillId="39" borderId="16" xfId="33" applyNumberFormat="1" applyFont="1" applyFill="1" applyBorder="1" applyAlignment="1">
      <alignment horizontal="center"/>
    </xf>
    <xf numFmtId="0" fontId="10" fillId="39" borderId="10" xfId="0" applyFont="1" applyFill="1" applyBorder="1" applyAlignment="1" quotePrefix="1">
      <alignment horizontal="right"/>
    </xf>
    <xf numFmtId="0" fontId="10" fillId="39" borderId="16" xfId="0" applyFont="1" applyFill="1" applyBorder="1" applyAlignment="1">
      <alignment/>
    </xf>
    <xf numFmtId="187" fontId="28" fillId="39" borderId="16" xfId="33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187" fontId="78" fillId="0" borderId="16" xfId="33" applyNumberFormat="1" applyFont="1" applyFill="1" applyBorder="1" applyAlignment="1">
      <alignment horizontal="center"/>
    </xf>
    <xf numFmtId="0" fontId="79" fillId="0" borderId="30" xfId="0" applyFont="1" applyFill="1" applyBorder="1" applyAlignment="1" quotePrefix="1">
      <alignment horizontal="right"/>
    </xf>
    <xf numFmtId="0" fontId="78" fillId="0" borderId="30" xfId="0" applyFont="1" applyFill="1" applyBorder="1" applyAlignment="1" quotePrefix="1">
      <alignment horizontal="right"/>
    </xf>
    <xf numFmtId="49" fontId="78" fillId="0" borderId="40" xfId="46" applyNumberFormat="1" applyFont="1" applyFill="1" applyBorder="1" applyAlignment="1">
      <alignment horizontal="right"/>
      <protection/>
    </xf>
    <xf numFmtId="0" fontId="78" fillId="0" borderId="16" xfId="0" applyFont="1" applyFill="1" applyBorder="1" applyAlignment="1">
      <alignment/>
    </xf>
    <xf numFmtId="0" fontId="79" fillId="37" borderId="30" xfId="0" applyFont="1" applyFill="1" applyBorder="1" applyAlignment="1" quotePrefix="1">
      <alignment horizontal="right"/>
    </xf>
    <xf numFmtId="49" fontId="10" fillId="0" borderId="40" xfId="0" applyNumberFormat="1" applyFont="1" applyFill="1" applyBorder="1" applyAlignment="1" quotePrefix="1">
      <alignment horizontal="right"/>
    </xf>
    <xf numFmtId="0" fontId="78" fillId="0" borderId="10" xfId="0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49" fontId="13" fillId="0" borderId="40" xfId="0" applyNumberFormat="1" applyFont="1" applyFill="1" applyBorder="1" applyAlignment="1" quotePrefix="1">
      <alignment horizontal="right"/>
    </xf>
    <xf numFmtId="187" fontId="13" fillId="34" borderId="64" xfId="33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 quotePrefix="1">
      <alignment horizontal="right"/>
    </xf>
    <xf numFmtId="0" fontId="13" fillId="0" borderId="16" xfId="0" applyFont="1" applyFill="1" applyBorder="1" applyAlignment="1">
      <alignment horizontal="left"/>
    </xf>
    <xf numFmtId="0" fontId="14" fillId="0" borderId="16" xfId="0" applyFont="1" applyFill="1" applyBorder="1" applyAlignment="1">
      <alignment wrapText="1"/>
    </xf>
    <xf numFmtId="187" fontId="10" fillId="36" borderId="25" xfId="33" applyNumberFormat="1" applyFont="1" applyFill="1" applyBorder="1" applyAlignment="1">
      <alignment/>
    </xf>
    <xf numFmtId="187" fontId="10" fillId="36" borderId="45" xfId="33" applyNumberFormat="1" applyFont="1" applyFill="1" applyBorder="1" applyAlignment="1">
      <alignment/>
    </xf>
    <xf numFmtId="187" fontId="10" fillId="36" borderId="45" xfId="33" applyNumberFormat="1" applyFont="1" applyFill="1" applyBorder="1" applyAlignment="1">
      <alignment horizontal="center"/>
    </xf>
    <xf numFmtId="187" fontId="10" fillId="36" borderId="65" xfId="33" applyNumberFormat="1" applyFont="1" applyFill="1" applyBorder="1" applyAlignment="1">
      <alignment horizontal="center"/>
    </xf>
    <xf numFmtId="187" fontId="4" fillId="0" borderId="16" xfId="33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0" fillId="0" borderId="49" xfId="0" applyFont="1" applyBorder="1" applyAlignment="1">
      <alignment horizontal="left"/>
    </xf>
    <xf numFmtId="0" fontId="10" fillId="0" borderId="42" xfId="0" applyFont="1" applyBorder="1" applyAlignment="1">
      <alignment/>
    </xf>
    <xf numFmtId="187" fontId="10" fillId="33" borderId="22" xfId="33" applyNumberFormat="1" applyFont="1" applyFill="1" applyBorder="1" applyAlignment="1">
      <alignment/>
    </xf>
    <xf numFmtId="187" fontId="10" fillId="38" borderId="22" xfId="33" applyNumberFormat="1" applyFont="1" applyFill="1" applyBorder="1" applyAlignment="1">
      <alignment/>
    </xf>
    <xf numFmtId="187" fontId="10" fillId="38" borderId="66" xfId="33" applyNumberFormat="1" applyFont="1" applyFill="1" applyBorder="1" applyAlignment="1">
      <alignment/>
    </xf>
    <xf numFmtId="187" fontId="10" fillId="0" borderId="67" xfId="33" applyNumberFormat="1" applyFont="1" applyBorder="1" applyAlignment="1">
      <alignment/>
    </xf>
    <xf numFmtId="0" fontId="10" fillId="0" borderId="27" xfId="0" applyFont="1" applyBorder="1" applyAlignment="1">
      <alignment horizontal="right"/>
    </xf>
    <xf numFmtId="0" fontId="10" fillId="0" borderId="27" xfId="0" applyFont="1" applyBorder="1" applyAlignment="1">
      <alignment horizontal="left"/>
    </xf>
    <xf numFmtId="0" fontId="10" fillId="0" borderId="18" xfId="0" applyFont="1" applyBorder="1" applyAlignment="1">
      <alignment/>
    </xf>
    <xf numFmtId="187" fontId="10" fillId="0" borderId="18" xfId="33" applyNumberFormat="1" applyFont="1" applyBorder="1" applyAlignment="1">
      <alignment/>
    </xf>
    <xf numFmtId="187" fontId="10" fillId="0" borderId="34" xfId="33" applyNumberFormat="1" applyFont="1" applyBorder="1" applyAlignment="1">
      <alignment/>
    </xf>
    <xf numFmtId="187" fontId="10" fillId="0" borderId="35" xfId="33" applyNumberFormat="1" applyFont="1" applyBorder="1" applyAlignment="1">
      <alignment/>
    </xf>
    <xf numFmtId="187" fontId="10" fillId="38" borderId="28" xfId="33" applyNumberFormat="1" applyFont="1" applyFill="1" applyBorder="1" applyAlignment="1">
      <alignment/>
    </xf>
    <xf numFmtId="0" fontId="10" fillId="0" borderId="51" xfId="0" applyFont="1" applyBorder="1" applyAlignment="1">
      <alignment horizontal="right"/>
    </xf>
    <xf numFmtId="0" fontId="10" fillId="0" borderId="51" xfId="0" applyFont="1" applyBorder="1" applyAlignment="1">
      <alignment horizontal="left"/>
    </xf>
    <xf numFmtId="0" fontId="10" fillId="0" borderId="37" xfId="0" applyFont="1" applyBorder="1" applyAlignment="1">
      <alignment/>
    </xf>
    <xf numFmtId="187" fontId="10" fillId="0" borderId="37" xfId="33" applyNumberFormat="1" applyFont="1" applyBorder="1" applyAlignment="1">
      <alignment/>
    </xf>
    <xf numFmtId="187" fontId="10" fillId="0" borderId="68" xfId="33" applyNumberFormat="1" applyFont="1" applyBorder="1" applyAlignment="1">
      <alignment/>
    </xf>
    <xf numFmtId="0" fontId="10" fillId="0" borderId="49" xfId="0" applyFont="1" applyBorder="1" applyAlignment="1">
      <alignment horizontal="right"/>
    </xf>
    <xf numFmtId="187" fontId="10" fillId="0" borderId="42" xfId="33" applyNumberFormat="1" applyFont="1" applyFill="1" applyBorder="1" applyAlignment="1">
      <alignment/>
    </xf>
    <xf numFmtId="0" fontId="7" fillId="33" borderId="69" xfId="0" applyFont="1" applyFill="1" applyBorder="1" applyAlignment="1">
      <alignment horizontal="right"/>
    </xf>
    <xf numFmtId="187" fontId="10" fillId="33" borderId="70" xfId="33" applyNumberFormat="1" applyFont="1" applyFill="1" applyBorder="1" applyAlignment="1">
      <alignment/>
    </xf>
    <xf numFmtId="187" fontId="10" fillId="32" borderId="35" xfId="33" applyNumberFormat="1" applyFont="1" applyFill="1" applyBorder="1" applyAlignment="1">
      <alignment/>
    </xf>
    <xf numFmtId="187" fontId="10" fillId="32" borderId="23" xfId="33" applyNumberFormat="1" applyFont="1" applyFill="1" applyBorder="1" applyAlignment="1">
      <alignment/>
    </xf>
    <xf numFmtId="187" fontId="78" fillId="40" borderId="16" xfId="33" applyNumberFormat="1" applyFont="1" applyFill="1" applyBorder="1" applyAlignment="1">
      <alignment horizontal="center"/>
    </xf>
    <xf numFmtId="0" fontId="78" fillId="40" borderId="10" xfId="0" applyFont="1" applyFill="1" applyBorder="1" applyAlignment="1">
      <alignment horizontal="right"/>
    </xf>
    <xf numFmtId="0" fontId="78" fillId="40" borderId="30" xfId="0" applyFont="1" applyFill="1" applyBorder="1" applyAlignment="1" quotePrefix="1">
      <alignment horizontal="right"/>
    </xf>
    <xf numFmtId="0" fontId="78" fillId="40" borderId="16" xfId="0" applyFont="1" applyFill="1" applyBorder="1" applyAlignment="1">
      <alignment/>
    </xf>
    <xf numFmtId="0" fontId="78" fillId="40" borderId="16" xfId="0" applyFont="1" applyFill="1" applyBorder="1" applyAlignment="1">
      <alignment horizontal="right"/>
    </xf>
    <xf numFmtId="0" fontId="9" fillId="37" borderId="30" xfId="0" applyFont="1" applyFill="1" applyBorder="1" applyAlignment="1" quotePrefix="1">
      <alignment horizontal="center"/>
    </xf>
    <xf numFmtId="0" fontId="9" fillId="37" borderId="30" xfId="0" applyFont="1" applyFill="1" applyBorder="1" applyAlignment="1" quotePrefix="1">
      <alignment horizontal="left"/>
    </xf>
    <xf numFmtId="0" fontId="10" fillId="37" borderId="30" xfId="0" applyFont="1" applyFill="1" applyBorder="1" applyAlignment="1" quotePrefix="1">
      <alignment horizontal="center"/>
    </xf>
    <xf numFmtId="187" fontId="13" fillId="0" borderId="23" xfId="33" applyNumberFormat="1" applyFont="1" applyFill="1" applyBorder="1" applyAlignment="1">
      <alignment/>
    </xf>
    <xf numFmtId="187" fontId="13" fillId="32" borderId="23" xfId="33" applyNumberFormat="1" applyFont="1" applyFill="1" applyBorder="1" applyAlignment="1">
      <alignment/>
    </xf>
    <xf numFmtId="187" fontId="10" fillId="32" borderId="23" xfId="33" applyNumberFormat="1" applyFont="1" applyFill="1" applyBorder="1" applyAlignment="1">
      <alignment horizontal="left"/>
    </xf>
    <xf numFmtId="187" fontId="9" fillId="32" borderId="23" xfId="33" applyNumberFormat="1" applyFont="1" applyFill="1" applyBorder="1" applyAlignment="1">
      <alignment horizontal="center"/>
    </xf>
    <xf numFmtId="187" fontId="10" fillId="34" borderId="23" xfId="33" applyNumberFormat="1" applyFont="1" applyFill="1" applyBorder="1" applyAlignment="1">
      <alignment horizontal="center"/>
    </xf>
    <xf numFmtId="49" fontId="9" fillId="39" borderId="49" xfId="0" applyNumberFormat="1" applyFont="1" applyFill="1" applyBorder="1" applyAlignment="1" quotePrefix="1">
      <alignment horizontal="right"/>
    </xf>
    <xf numFmtId="187" fontId="10" fillId="39" borderId="23" xfId="33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 quotePrefix="1">
      <alignment horizontal="right"/>
    </xf>
    <xf numFmtId="187" fontId="10" fillId="0" borderId="23" xfId="33" applyNumberFormat="1" applyFont="1" applyFill="1" applyBorder="1" applyAlignment="1">
      <alignment horizontal="center"/>
    </xf>
    <xf numFmtId="187" fontId="78" fillId="0" borderId="23" xfId="33" applyNumberFormat="1" applyFont="1" applyFill="1" applyBorder="1" applyAlignment="1">
      <alignment horizontal="center"/>
    </xf>
    <xf numFmtId="187" fontId="10" fillId="0" borderId="23" xfId="0" applyNumberFormat="1" applyFont="1" applyFill="1" applyBorder="1" applyAlignment="1">
      <alignment horizontal="center"/>
    </xf>
    <xf numFmtId="187" fontId="28" fillId="0" borderId="23" xfId="33" applyNumberFormat="1" applyFont="1" applyFill="1" applyBorder="1" applyAlignment="1">
      <alignment horizontal="center"/>
    </xf>
    <xf numFmtId="187" fontId="28" fillId="39" borderId="23" xfId="33" applyNumberFormat="1" applyFont="1" applyFill="1" applyBorder="1" applyAlignment="1">
      <alignment horizontal="center"/>
    </xf>
    <xf numFmtId="187" fontId="78" fillId="40" borderId="23" xfId="33" applyNumberFormat="1" applyFont="1" applyFill="1" applyBorder="1" applyAlignment="1">
      <alignment horizontal="center"/>
    </xf>
    <xf numFmtId="0" fontId="9" fillId="37" borderId="10" xfId="0" applyFont="1" applyFill="1" applyBorder="1" applyAlignment="1" quotePrefix="1">
      <alignment horizontal="center"/>
    </xf>
    <xf numFmtId="0" fontId="10" fillId="37" borderId="56" xfId="0" applyFont="1" applyFill="1" applyBorder="1" applyAlignment="1" quotePrefix="1">
      <alignment horizontal="center"/>
    </xf>
    <xf numFmtId="187" fontId="10" fillId="38" borderId="23" xfId="33" applyNumberFormat="1" applyFont="1" applyFill="1" applyBorder="1" applyAlignment="1">
      <alignment horizontal="center"/>
    </xf>
    <xf numFmtId="187" fontId="10" fillId="36" borderId="23" xfId="33" applyNumberFormat="1" applyFont="1" applyFill="1" applyBorder="1" applyAlignment="1">
      <alignment horizontal="center"/>
    </xf>
    <xf numFmtId="187" fontId="10" fillId="36" borderId="64" xfId="33" applyNumberFormat="1" applyFont="1" applyFill="1" applyBorder="1" applyAlignment="1">
      <alignment horizontal="center"/>
    </xf>
    <xf numFmtId="187" fontId="10" fillId="33" borderId="55" xfId="33" applyNumberFormat="1" applyFont="1" applyFill="1" applyBorder="1" applyAlignment="1">
      <alignment/>
    </xf>
    <xf numFmtId="187" fontId="10" fillId="0" borderId="64" xfId="33" applyNumberFormat="1" applyFont="1" applyBorder="1" applyAlignment="1">
      <alignment/>
    </xf>
    <xf numFmtId="187" fontId="10" fillId="0" borderId="71" xfId="33" applyNumberFormat="1" applyFont="1" applyBorder="1" applyAlignment="1">
      <alignment/>
    </xf>
    <xf numFmtId="187" fontId="10" fillId="0" borderId="52" xfId="33" applyNumberFormat="1" applyFont="1" applyFill="1" applyBorder="1" applyAlignment="1">
      <alignment/>
    </xf>
    <xf numFmtId="187" fontId="10" fillId="40" borderId="16" xfId="33" applyNumberFormat="1" applyFont="1" applyFill="1" applyBorder="1" applyAlignment="1">
      <alignment horizontal="center"/>
    </xf>
    <xf numFmtId="187" fontId="10" fillId="41" borderId="25" xfId="33" applyNumberFormat="1" applyFont="1" applyFill="1" applyBorder="1" applyAlignment="1">
      <alignment/>
    </xf>
    <xf numFmtId="187" fontId="10" fillId="41" borderId="45" xfId="33" applyNumberFormat="1" applyFont="1" applyFill="1" applyBorder="1" applyAlignment="1">
      <alignment/>
    </xf>
    <xf numFmtId="187" fontId="10" fillId="41" borderId="45" xfId="33" applyNumberFormat="1" applyFont="1" applyFill="1" applyBorder="1" applyAlignment="1">
      <alignment horizontal="center"/>
    </xf>
    <xf numFmtId="187" fontId="10" fillId="41" borderId="65" xfId="33" applyNumberFormat="1" applyFont="1" applyFill="1" applyBorder="1" applyAlignment="1">
      <alignment horizontal="center"/>
    </xf>
    <xf numFmtId="187" fontId="10" fillId="41" borderId="64" xfId="33" applyNumberFormat="1" applyFont="1" applyFill="1" applyBorder="1" applyAlignment="1">
      <alignment horizontal="center"/>
    </xf>
    <xf numFmtId="187" fontId="10" fillId="0" borderId="64" xfId="33" applyNumberFormat="1" applyFont="1" applyFill="1" applyBorder="1" applyAlignment="1">
      <alignment/>
    </xf>
    <xf numFmtId="0" fontId="7" fillId="34" borderId="72" xfId="0" applyFont="1" applyFill="1" applyBorder="1" applyAlignment="1">
      <alignment/>
    </xf>
    <xf numFmtId="49" fontId="13" fillId="34" borderId="73" xfId="33" applyNumberFormat="1" applyFont="1" applyFill="1" applyBorder="1" applyAlignment="1">
      <alignment/>
    </xf>
    <xf numFmtId="0" fontId="3" fillId="34" borderId="49" xfId="0" applyFont="1" applyFill="1" applyBorder="1" applyAlignment="1">
      <alignment/>
    </xf>
    <xf numFmtId="187" fontId="3" fillId="0" borderId="42" xfId="33" applyNumberFormat="1" applyFont="1" applyBorder="1" applyAlignment="1">
      <alignment horizontal="left"/>
    </xf>
    <xf numFmtId="187" fontId="30" fillId="0" borderId="42" xfId="33" applyNumberFormat="1" applyFont="1" applyBorder="1" applyAlignment="1">
      <alignment horizontal="left"/>
    </xf>
    <xf numFmtId="187" fontId="30" fillId="0" borderId="52" xfId="33" applyNumberFormat="1" applyFont="1" applyBorder="1" applyAlignment="1">
      <alignment horizontal="left"/>
    </xf>
    <xf numFmtId="0" fontId="77" fillId="0" borderId="10" xfId="46" applyFont="1" applyFill="1" applyBorder="1" applyAlignment="1">
      <alignment horizontal="right"/>
      <protection/>
    </xf>
    <xf numFmtId="0" fontId="80" fillId="0" borderId="40" xfId="46" applyFont="1" applyFill="1" applyBorder="1" applyAlignment="1" quotePrefix="1">
      <alignment horizontal="right"/>
      <protection/>
    </xf>
    <xf numFmtId="0" fontId="77" fillId="0" borderId="16" xfId="46" applyFont="1" applyFill="1" applyBorder="1" applyAlignment="1">
      <alignment horizontal="left"/>
      <protection/>
    </xf>
    <xf numFmtId="0" fontId="77" fillId="0" borderId="16" xfId="46" applyFont="1" applyFill="1" applyBorder="1">
      <alignment/>
      <protection/>
    </xf>
    <xf numFmtId="187" fontId="77" fillId="0" borderId="16" xfId="33" applyNumberFormat="1" applyFont="1" applyFill="1" applyBorder="1" applyAlignment="1">
      <alignment horizontal="center"/>
    </xf>
    <xf numFmtId="187" fontId="77" fillId="0" borderId="16" xfId="33" applyNumberFormat="1" applyFont="1" applyFill="1" applyBorder="1" applyAlignment="1">
      <alignment/>
    </xf>
    <xf numFmtId="187" fontId="10" fillId="40" borderId="23" xfId="33" applyNumberFormat="1" applyFont="1" applyFill="1" applyBorder="1" applyAlignment="1">
      <alignment horizontal="center"/>
    </xf>
    <xf numFmtId="187" fontId="77" fillId="0" borderId="16" xfId="33" applyNumberFormat="1" applyFont="1" applyFill="1" applyBorder="1" applyAlignment="1">
      <alignment/>
    </xf>
    <xf numFmtId="187" fontId="77" fillId="0" borderId="45" xfId="33" applyNumberFormat="1" applyFont="1" applyFill="1" applyBorder="1" applyAlignment="1">
      <alignment/>
    </xf>
    <xf numFmtId="187" fontId="10" fillId="34" borderId="74" xfId="33" applyNumberFormat="1" applyFont="1" applyFill="1" applyBorder="1" applyAlignment="1">
      <alignment horizontal="center"/>
    </xf>
    <xf numFmtId="187" fontId="10" fillId="0" borderId="74" xfId="33" applyNumberFormat="1" applyFont="1" applyFill="1" applyBorder="1" applyAlignment="1">
      <alignment horizontal="center"/>
    </xf>
    <xf numFmtId="14" fontId="10" fillId="32" borderId="12" xfId="0" applyNumberFormat="1" applyFont="1" applyFill="1" applyBorder="1" applyAlignment="1">
      <alignment horizontal="center"/>
    </xf>
    <xf numFmtId="187" fontId="10" fillId="37" borderId="56" xfId="0" applyNumberFormat="1" applyFont="1" applyFill="1" applyBorder="1" applyAlignment="1" quotePrefix="1">
      <alignment horizontal="center"/>
    </xf>
    <xf numFmtId="187" fontId="78" fillId="40" borderId="45" xfId="33" applyNumberFormat="1" applyFont="1" applyFill="1" applyBorder="1" applyAlignment="1">
      <alignment/>
    </xf>
    <xf numFmtId="180" fontId="10" fillId="0" borderId="0" xfId="0" applyNumberFormat="1" applyFont="1" applyBorder="1" applyAlignment="1">
      <alignment horizontal="center"/>
    </xf>
    <xf numFmtId="180" fontId="10" fillId="32" borderId="11" xfId="0" applyNumberFormat="1" applyFont="1" applyFill="1" applyBorder="1" applyAlignment="1">
      <alignment horizontal="center"/>
    </xf>
    <xf numFmtId="180" fontId="10" fillId="32" borderId="12" xfId="0" applyNumberFormat="1" applyFont="1" applyFill="1" applyBorder="1" applyAlignment="1">
      <alignment horizontal="center"/>
    </xf>
    <xf numFmtId="180" fontId="13" fillId="0" borderId="63" xfId="33" applyNumberFormat="1" applyFont="1" applyFill="1" applyBorder="1" applyAlignment="1">
      <alignment/>
    </xf>
    <xf numFmtId="180" fontId="13" fillId="0" borderId="16" xfId="33" applyNumberFormat="1" applyFont="1" applyBorder="1" applyAlignment="1">
      <alignment/>
    </xf>
    <xf numFmtId="180" fontId="10" fillId="0" borderId="16" xfId="33" applyNumberFormat="1" applyFont="1" applyBorder="1" applyAlignment="1">
      <alignment/>
    </xf>
    <xf numFmtId="180" fontId="10" fillId="0" borderId="19" xfId="33" applyNumberFormat="1" applyFont="1" applyBorder="1" applyAlignment="1">
      <alignment/>
    </xf>
    <xf numFmtId="180" fontId="10" fillId="0" borderId="22" xfId="33" applyNumberFormat="1" applyFont="1" applyBorder="1" applyAlignment="1">
      <alignment horizontal="center"/>
    </xf>
    <xf numFmtId="180" fontId="10" fillId="33" borderId="24" xfId="33" applyNumberFormat="1" applyFont="1" applyFill="1" applyBorder="1" applyAlignment="1">
      <alignment/>
    </xf>
    <xf numFmtId="180" fontId="10" fillId="32" borderId="19" xfId="33" applyNumberFormat="1" applyFont="1" applyFill="1" applyBorder="1" applyAlignment="1">
      <alignment/>
    </xf>
    <xf numFmtId="180" fontId="10" fillId="34" borderId="0" xfId="33" applyNumberFormat="1" applyFont="1" applyFill="1" applyBorder="1" applyAlignment="1">
      <alignment/>
    </xf>
    <xf numFmtId="180" fontId="10" fillId="0" borderId="45" xfId="33" applyNumberFormat="1" applyFont="1" applyBorder="1" applyAlignment="1">
      <alignment/>
    </xf>
    <xf numFmtId="180" fontId="10" fillId="33" borderId="22" xfId="33" applyNumberFormat="1" applyFont="1" applyFill="1" applyBorder="1" applyAlignment="1">
      <alignment/>
    </xf>
    <xf numFmtId="180" fontId="10" fillId="0" borderId="18" xfId="33" applyNumberFormat="1" applyFont="1" applyBorder="1" applyAlignment="1">
      <alignment/>
    </xf>
    <xf numFmtId="180" fontId="10" fillId="0" borderId="16" xfId="33" applyNumberFormat="1" applyFont="1" applyFill="1" applyBorder="1" applyAlignment="1">
      <alignment/>
    </xf>
    <xf numFmtId="180" fontId="10" fillId="0" borderId="21" xfId="33" applyNumberFormat="1" applyFont="1" applyBorder="1" applyAlignment="1">
      <alignment/>
    </xf>
    <xf numFmtId="180" fontId="10" fillId="0" borderId="37" xfId="33" applyNumberFormat="1" applyFont="1" applyBorder="1" applyAlignment="1">
      <alignment/>
    </xf>
    <xf numFmtId="180" fontId="10" fillId="0" borderId="0" xfId="33" applyNumberFormat="1" applyFont="1" applyBorder="1" applyAlignment="1">
      <alignment/>
    </xf>
    <xf numFmtId="180" fontId="10" fillId="0" borderId="0" xfId="33" applyNumberFormat="1" applyFont="1" applyFill="1" applyAlignment="1">
      <alignment/>
    </xf>
    <xf numFmtId="180" fontId="10" fillId="33" borderId="26" xfId="33" applyNumberFormat="1" applyFont="1" applyFill="1" applyBorder="1" applyAlignment="1">
      <alignment/>
    </xf>
    <xf numFmtId="180" fontId="10" fillId="0" borderId="42" xfId="33" applyNumberFormat="1" applyFont="1" applyFill="1" applyBorder="1" applyAlignment="1">
      <alignment/>
    </xf>
    <xf numFmtId="180" fontId="13" fillId="0" borderId="16" xfId="33" applyNumberFormat="1" applyFont="1" applyBorder="1" applyAlignment="1">
      <alignment/>
    </xf>
    <xf numFmtId="180" fontId="10" fillId="34" borderId="16" xfId="33" applyNumberFormat="1" applyFont="1" applyFill="1" applyBorder="1" applyAlignment="1">
      <alignment/>
    </xf>
    <xf numFmtId="180" fontId="13" fillId="0" borderId="16" xfId="33" applyNumberFormat="1" applyFont="1" applyFill="1" applyBorder="1" applyAlignment="1">
      <alignment/>
    </xf>
    <xf numFmtId="180" fontId="26" fillId="0" borderId="16" xfId="33" applyNumberFormat="1" applyFont="1" applyFill="1" applyBorder="1" applyAlignment="1">
      <alignment/>
    </xf>
    <xf numFmtId="180" fontId="10" fillId="0" borderId="45" xfId="33" applyNumberFormat="1" applyFont="1" applyFill="1" applyBorder="1" applyAlignment="1">
      <alignment/>
    </xf>
    <xf numFmtId="180" fontId="10" fillId="0" borderId="34" xfId="33" applyNumberFormat="1" applyFont="1" applyFill="1" applyBorder="1" applyAlignment="1">
      <alignment/>
    </xf>
    <xf numFmtId="180" fontId="10" fillId="0" borderId="23" xfId="33" applyNumberFormat="1" applyFont="1" applyFill="1" applyBorder="1" applyAlignment="1">
      <alignment/>
    </xf>
    <xf numFmtId="180" fontId="7" fillId="0" borderId="0" xfId="33" applyNumberFormat="1" applyFont="1" applyAlignment="1">
      <alignment/>
    </xf>
    <xf numFmtId="180" fontId="10" fillId="0" borderId="23" xfId="33" applyNumberFormat="1" applyFont="1" applyBorder="1" applyAlignment="1">
      <alignment/>
    </xf>
    <xf numFmtId="187" fontId="78" fillId="0" borderId="23" xfId="33" applyNumberFormat="1" applyFont="1" applyFill="1" applyBorder="1" applyAlignment="1">
      <alignment/>
    </xf>
    <xf numFmtId="180" fontId="10" fillId="0" borderId="33" xfId="0" applyNumberFormat="1" applyFont="1" applyFill="1" applyBorder="1" applyAlignment="1">
      <alignment horizontal="right" vertical="center"/>
    </xf>
    <xf numFmtId="180" fontId="10" fillId="0" borderId="33" xfId="0" applyNumberFormat="1" applyFont="1" applyFill="1" applyBorder="1" applyAlignment="1">
      <alignment vertical="center"/>
    </xf>
    <xf numFmtId="0" fontId="8" fillId="0" borderId="36" xfId="0" applyFont="1" applyBorder="1" applyAlignment="1">
      <alignment/>
    </xf>
    <xf numFmtId="187" fontId="7" fillId="0" borderId="75" xfId="33" applyNumberFormat="1" applyFont="1" applyBorder="1" applyAlignment="1">
      <alignment/>
    </xf>
    <xf numFmtId="180" fontId="7" fillId="0" borderId="75" xfId="33" applyNumberFormat="1" applyFont="1" applyBorder="1" applyAlignment="1">
      <alignment/>
    </xf>
    <xf numFmtId="192" fontId="7" fillId="0" borderId="22" xfId="0" applyNumberFormat="1" applyFont="1" applyFill="1" applyBorder="1" applyAlignment="1">
      <alignment/>
    </xf>
    <xf numFmtId="180" fontId="10" fillId="32" borderId="23" xfId="33" applyNumberFormat="1" applyFont="1" applyFill="1" applyBorder="1" applyAlignment="1">
      <alignment/>
    </xf>
    <xf numFmtId="187" fontId="10" fillId="32" borderId="76" xfId="33" applyNumberFormat="1" applyFont="1" applyFill="1" applyBorder="1" applyAlignment="1">
      <alignment/>
    </xf>
    <xf numFmtId="192" fontId="7" fillId="0" borderId="77" xfId="0" applyNumberFormat="1" applyFont="1" applyFill="1" applyBorder="1" applyAlignment="1">
      <alignment/>
    </xf>
    <xf numFmtId="180" fontId="10" fillId="32" borderId="35" xfId="33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2" fontId="10" fillId="32" borderId="11" xfId="0" applyNumberFormat="1" applyFont="1" applyFill="1" applyBorder="1" applyAlignment="1">
      <alignment horizontal="center"/>
    </xf>
    <xf numFmtId="2" fontId="10" fillId="32" borderId="12" xfId="0" applyNumberFormat="1" applyFont="1" applyFill="1" applyBorder="1" applyAlignment="1">
      <alignment horizontal="center"/>
    </xf>
    <xf numFmtId="2" fontId="13" fillId="0" borderId="23" xfId="33" applyNumberFormat="1" applyFont="1" applyFill="1" applyBorder="1" applyAlignment="1">
      <alignment/>
    </xf>
    <xf numFmtId="2" fontId="13" fillId="32" borderId="23" xfId="33" applyNumberFormat="1" applyFont="1" applyFill="1" applyBorder="1" applyAlignment="1">
      <alignment/>
    </xf>
    <xf numFmtId="2" fontId="10" fillId="32" borderId="23" xfId="33" applyNumberFormat="1" applyFont="1" applyFill="1" applyBorder="1" applyAlignment="1">
      <alignment horizontal="left"/>
    </xf>
    <xf numFmtId="2" fontId="78" fillId="0" borderId="23" xfId="33" applyNumberFormat="1" applyFont="1" applyFill="1" applyBorder="1" applyAlignment="1">
      <alignment/>
    </xf>
    <xf numFmtId="2" fontId="9" fillId="32" borderId="23" xfId="33" applyNumberFormat="1" applyFont="1" applyFill="1" applyBorder="1" applyAlignment="1">
      <alignment horizontal="center"/>
    </xf>
    <xf numFmtId="2" fontId="10" fillId="34" borderId="23" xfId="33" applyNumberFormat="1" applyFont="1" applyFill="1" applyBorder="1" applyAlignment="1">
      <alignment horizontal="center"/>
    </xf>
    <xf numFmtId="2" fontId="10" fillId="37" borderId="23" xfId="33" applyNumberFormat="1" applyFont="1" applyFill="1" applyBorder="1" applyAlignment="1">
      <alignment horizontal="center"/>
    </xf>
    <xf numFmtId="2" fontId="10" fillId="39" borderId="23" xfId="33" applyNumberFormat="1" applyFont="1" applyFill="1" applyBorder="1" applyAlignment="1">
      <alignment horizontal="center"/>
    </xf>
    <xf numFmtId="2" fontId="10" fillId="0" borderId="23" xfId="33" applyNumberFormat="1" applyFont="1" applyFill="1" applyBorder="1" applyAlignment="1">
      <alignment horizontal="center"/>
    </xf>
    <xf numFmtId="2" fontId="21" fillId="37" borderId="23" xfId="33" applyNumberFormat="1" applyFont="1" applyFill="1" applyBorder="1" applyAlignment="1">
      <alignment horizontal="center"/>
    </xf>
    <xf numFmtId="2" fontId="21" fillId="0" borderId="23" xfId="33" applyNumberFormat="1" applyFont="1" applyFill="1" applyBorder="1" applyAlignment="1">
      <alignment horizontal="center"/>
    </xf>
    <xf numFmtId="2" fontId="14" fillId="37" borderId="23" xfId="33" applyNumberFormat="1" applyFont="1" applyFill="1" applyBorder="1" applyAlignment="1">
      <alignment horizontal="center"/>
    </xf>
    <xf numFmtId="2" fontId="13" fillId="34" borderId="23" xfId="33" applyNumberFormat="1" applyFont="1" applyFill="1" applyBorder="1" applyAlignment="1">
      <alignment horizontal="center"/>
    </xf>
    <xf numFmtId="2" fontId="9" fillId="37" borderId="23" xfId="0" applyNumberFormat="1" applyFont="1" applyFill="1" applyBorder="1" applyAlignment="1">
      <alignment horizontal="center"/>
    </xf>
    <xf numFmtId="2" fontId="78" fillId="0" borderId="23" xfId="33" applyNumberFormat="1" applyFont="1" applyFill="1" applyBorder="1" applyAlignment="1">
      <alignment horizontal="center"/>
    </xf>
    <xf numFmtId="2" fontId="10" fillId="37" borderId="23" xfId="0" applyNumberFormat="1" applyFont="1" applyFill="1" applyBorder="1" applyAlignment="1">
      <alignment horizontal="center"/>
    </xf>
    <xf numFmtId="2" fontId="21" fillId="0" borderId="23" xfId="33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28" fillId="0" borderId="23" xfId="33" applyNumberFormat="1" applyFont="1" applyFill="1" applyBorder="1" applyAlignment="1">
      <alignment horizontal="center"/>
    </xf>
    <xf numFmtId="2" fontId="28" fillId="39" borderId="23" xfId="33" applyNumberFormat="1" applyFont="1" applyFill="1" applyBorder="1" applyAlignment="1">
      <alignment horizontal="center"/>
    </xf>
    <xf numFmtId="2" fontId="9" fillId="37" borderId="23" xfId="33" applyNumberFormat="1" applyFont="1" applyFill="1" applyBorder="1" applyAlignment="1">
      <alignment horizontal="center"/>
    </xf>
    <xf numFmtId="2" fontId="9" fillId="33" borderId="23" xfId="33" applyNumberFormat="1" applyFont="1" applyFill="1" applyBorder="1" applyAlignment="1">
      <alignment horizontal="center"/>
    </xf>
    <xf numFmtId="2" fontId="10" fillId="40" borderId="23" xfId="33" applyNumberFormat="1" applyFont="1" applyFill="1" applyBorder="1" applyAlignment="1">
      <alignment horizontal="center"/>
    </xf>
    <xf numFmtId="2" fontId="78" fillId="40" borderId="23" xfId="33" applyNumberFormat="1" applyFont="1" applyFill="1" applyBorder="1" applyAlignment="1">
      <alignment horizontal="center"/>
    </xf>
    <xf numFmtId="2" fontId="10" fillId="37" borderId="56" xfId="0" applyNumberFormat="1" applyFont="1" applyFill="1" applyBorder="1" applyAlignment="1" quotePrefix="1">
      <alignment horizontal="center"/>
    </xf>
    <xf numFmtId="2" fontId="10" fillId="38" borderId="23" xfId="33" applyNumberFormat="1" applyFont="1" applyFill="1" applyBorder="1" applyAlignment="1">
      <alignment horizontal="center"/>
    </xf>
    <xf numFmtId="2" fontId="10" fillId="36" borderId="23" xfId="33" applyNumberFormat="1" applyFont="1" applyFill="1" applyBorder="1" applyAlignment="1">
      <alignment horizontal="center"/>
    </xf>
    <xf numFmtId="2" fontId="10" fillId="36" borderId="64" xfId="33" applyNumberFormat="1" applyFont="1" applyFill="1" applyBorder="1" applyAlignment="1">
      <alignment horizontal="center"/>
    </xf>
    <xf numFmtId="2" fontId="10" fillId="41" borderId="64" xfId="33" applyNumberFormat="1" applyFont="1" applyFill="1" applyBorder="1" applyAlignment="1">
      <alignment horizontal="center"/>
    </xf>
    <xf numFmtId="2" fontId="14" fillId="37" borderId="35" xfId="33" applyNumberFormat="1" applyFont="1" applyFill="1" applyBorder="1" applyAlignment="1">
      <alignment horizontal="center"/>
    </xf>
    <xf numFmtId="2" fontId="10" fillId="33" borderId="21" xfId="47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2" fontId="8" fillId="35" borderId="35" xfId="33" applyNumberFormat="1" applyFont="1" applyFill="1" applyBorder="1" applyAlignment="1">
      <alignment horizontal="center"/>
    </xf>
    <xf numFmtId="2" fontId="30" fillId="0" borderId="16" xfId="33" applyNumberFormat="1" applyFont="1" applyBorder="1" applyAlignment="1">
      <alignment horizontal="center"/>
    </xf>
    <xf numFmtId="2" fontId="31" fillId="35" borderId="35" xfId="33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3" fillId="0" borderId="34" xfId="33" applyNumberFormat="1" applyFont="1" applyBorder="1" applyAlignment="1">
      <alignment horizontal="center" vertical="center"/>
    </xf>
    <xf numFmtId="2" fontId="3" fillId="0" borderId="23" xfId="33" applyNumberFormat="1" applyFont="1" applyBorder="1" applyAlignment="1">
      <alignment horizontal="center"/>
    </xf>
    <xf numFmtId="2" fontId="4" fillId="36" borderId="23" xfId="33" applyNumberFormat="1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4" fillId="36" borderId="23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2" fontId="4" fillId="0" borderId="0" xfId="33" applyNumberFormat="1" applyFont="1" applyFill="1" applyBorder="1" applyAlignment="1">
      <alignment horizontal="center"/>
    </xf>
    <xf numFmtId="2" fontId="4" fillId="0" borderId="16" xfId="33" applyNumberFormat="1" applyFont="1" applyBorder="1" applyAlignment="1">
      <alignment horizontal="center" vertical="center"/>
    </xf>
    <xf numFmtId="2" fontId="4" fillId="36" borderId="16" xfId="33" applyNumberFormat="1" applyFont="1" applyFill="1" applyBorder="1" applyAlignment="1">
      <alignment horizontal="center"/>
    </xf>
    <xf numFmtId="2" fontId="4" fillId="0" borderId="16" xfId="33" applyNumberFormat="1" applyFont="1" applyFill="1" applyBorder="1" applyAlignment="1">
      <alignment horizontal="center"/>
    </xf>
    <xf numFmtId="2" fontId="4" fillId="33" borderId="19" xfId="33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3" fontId="13" fillId="37" borderId="52" xfId="33" applyNumberFormat="1" applyFont="1" applyFill="1" applyBorder="1" applyAlignment="1">
      <alignment/>
    </xf>
    <xf numFmtId="187" fontId="22" fillId="37" borderId="17" xfId="33" applyNumberFormat="1" applyFont="1" applyFill="1" applyBorder="1" applyAlignment="1">
      <alignment/>
    </xf>
    <xf numFmtId="187" fontId="22" fillId="37" borderId="19" xfId="33" applyNumberFormat="1" applyFont="1" applyFill="1" applyBorder="1" applyAlignment="1">
      <alignment/>
    </xf>
    <xf numFmtId="187" fontId="14" fillId="37" borderId="19" xfId="33" applyNumberFormat="1" applyFont="1" applyFill="1" applyBorder="1" applyAlignment="1">
      <alignment/>
    </xf>
    <xf numFmtId="187" fontId="14" fillId="37" borderId="19" xfId="33" applyNumberFormat="1" applyFont="1" applyFill="1" applyBorder="1" applyAlignment="1">
      <alignment horizontal="center"/>
    </xf>
    <xf numFmtId="187" fontId="14" fillId="37" borderId="35" xfId="33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4" fillId="35" borderId="18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187" fontId="13" fillId="37" borderId="16" xfId="33" applyNumberFormat="1" applyFont="1" applyFill="1" applyBorder="1" applyAlignment="1">
      <alignment/>
    </xf>
    <xf numFmtId="187" fontId="14" fillId="32" borderId="16" xfId="33" applyNumberFormat="1" applyFont="1" applyFill="1" applyBorder="1" applyAlignment="1">
      <alignment horizontal="left"/>
    </xf>
    <xf numFmtId="0" fontId="13" fillId="34" borderId="16" xfId="46" applyFont="1" applyFill="1" applyBorder="1" applyAlignment="1">
      <alignment horizontal="left"/>
      <protection/>
    </xf>
    <xf numFmtId="49" fontId="10" fillId="0" borderId="16" xfId="0" applyNumberFormat="1" applyFont="1" applyFill="1" applyBorder="1" applyAlignment="1" quotePrefix="1">
      <alignment horizontal="right"/>
    </xf>
    <xf numFmtId="0" fontId="27" fillId="37" borderId="16" xfId="0" applyFont="1" applyFill="1" applyBorder="1" applyAlignment="1">
      <alignment horizontal="left"/>
    </xf>
    <xf numFmtId="0" fontId="78" fillId="0" borderId="16" xfId="0" applyFont="1" applyFill="1" applyBorder="1" applyAlignment="1">
      <alignment horizontal="left"/>
    </xf>
    <xf numFmtId="0" fontId="19" fillId="37" borderId="16" xfId="0" applyFont="1" applyFill="1" applyBorder="1" applyAlignment="1">
      <alignment horizontal="left"/>
    </xf>
    <xf numFmtId="0" fontId="9" fillId="37" borderId="16" xfId="0" applyFont="1" applyFill="1" applyBorder="1" applyAlignment="1" quotePrefix="1">
      <alignment horizontal="center"/>
    </xf>
    <xf numFmtId="187" fontId="10" fillId="41" borderId="16" xfId="33" applyNumberFormat="1" applyFont="1" applyFill="1" applyBorder="1" applyAlignment="1">
      <alignment/>
    </xf>
    <xf numFmtId="0" fontId="10" fillId="33" borderId="78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69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2 2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ÚroveňRiadka_2" xfId="56"/>
    <cellStyle name="ÚroveňStĺpca_1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12</xdr:row>
      <xdr:rowOff>161925</xdr:rowOff>
    </xdr:from>
    <xdr:to>
      <xdr:col>4</xdr:col>
      <xdr:colOff>419100</xdr:colOff>
      <xdr:row>20</xdr:row>
      <xdr:rowOff>114300</xdr:rowOff>
    </xdr:to>
    <xdr:pic>
      <xdr:nvPicPr>
        <xdr:cNvPr id="1" name="Obrázok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28600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3"/>
  <sheetViews>
    <sheetView tabSelected="1" zoomScalePageLayoutView="0" workbookViewId="0" topLeftCell="A7">
      <selection activeCell="D27" sqref="D27"/>
    </sheetView>
  </sheetViews>
  <sheetFormatPr defaultColWidth="9.140625" defaultRowHeight="12.75"/>
  <cols>
    <col min="3" max="3" width="13.8515625" style="0" bestFit="1" customWidth="1"/>
    <col min="4" max="4" width="11.7109375" style="0" customWidth="1"/>
    <col min="5" max="5" width="15.421875" style="0" bestFit="1" customWidth="1"/>
    <col min="6" max="6" width="17.421875" style="0" customWidth="1"/>
  </cols>
  <sheetData>
    <row r="4" ht="27">
      <c r="A4" s="102" t="s">
        <v>82</v>
      </c>
    </row>
    <row r="22" spans="2:3" ht="18">
      <c r="B22" s="105"/>
      <c r="C22" s="104"/>
    </row>
    <row r="23" spans="2:4" ht="20.25">
      <c r="B23" s="104"/>
      <c r="D23" s="229"/>
    </row>
    <row r="25" spans="2:7" ht="20.25">
      <c r="B25" s="224" t="s">
        <v>381</v>
      </c>
      <c r="C25" s="224" t="s">
        <v>394</v>
      </c>
      <c r="D25" s="224"/>
      <c r="E25" s="224"/>
      <c r="F25" s="224"/>
      <c r="G25" s="224"/>
    </row>
    <row r="26" spans="2:7" ht="20.25">
      <c r="B26" s="224"/>
      <c r="C26" s="224" t="s">
        <v>395</v>
      </c>
      <c r="D26" s="224"/>
      <c r="E26" s="224"/>
      <c r="F26" s="224"/>
      <c r="G26" s="224"/>
    </row>
    <row r="27" spans="2:7" ht="20.25">
      <c r="B27" s="224"/>
      <c r="C27" s="224"/>
      <c r="D27" s="159"/>
      <c r="E27" s="224"/>
      <c r="F27" s="224"/>
      <c r="G27" s="224"/>
    </row>
    <row r="28" spans="2:7" ht="20.25">
      <c r="B28" s="224"/>
      <c r="C28" s="224"/>
      <c r="D28" s="159"/>
      <c r="E28" s="224"/>
      <c r="F28" s="224"/>
      <c r="G28" s="224"/>
    </row>
    <row r="29" spans="2:7" ht="20.25">
      <c r="B29" s="224"/>
      <c r="C29" s="224"/>
      <c r="D29" s="159"/>
      <c r="E29" s="224"/>
      <c r="F29" s="224"/>
      <c r="G29" s="224"/>
    </row>
    <row r="30" spans="2:7" ht="20.25">
      <c r="B30" s="224"/>
      <c r="C30" s="224"/>
      <c r="D30" s="159"/>
      <c r="E30" s="224"/>
      <c r="F30" s="224"/>
      <c r="G30" s="224"/>
    </row>
    <row r="31" spans="2:7" ht="20.25">
      <c r="B31" s="224"/>
      <c r="C31" s="224"/>
      <c r="D31" s="159"/>
      <c r="E31" s="224"/>
      <c r="F31" s="224"/>
      <c r="G31" s="224"/>
    </row>
    <row r="32" spans="2:7" ht="20.25">
      <c r="B32" s="224"/>
      <c r="C32" s="224"/>
      <c r="D32" s="159"/>
      <c r="E32" s="224"/>
      <c r="F32" s="224"/>
      <c r="G32" s="224"/>
    </row>
    <row r="33" spans="2:7" ht="20.25">
      <c r="B33" s="224"/>
      <c r="C33" s="224"/>
      <c r="D33" s="159"/>
      <c r="E33" s="224"/>
      <c r="F33" s="224"/>
      <c r="G33" s="224"/>
    </row>
    <row r="34" spans="2:7" ht="20.25">
      <c r="B34" s="224"/>
      <c r="C34" s="224"/>
      <c r="D34" s="159"/>
      <c r="E34" s="224"/>
      <c r="F34" s="224"/>
      <c r="G34" s="224"/>
    </row>
    <row r="35" spans="2:7" ht="20.25">
      <c r="B35" s="224"/>
      <c r="C35" s="224"/>
      <c r="D35" s="159"/>
      <c r="E35" s="224"/>
      <c r="F35" s="224"/>
      <c r="G35" s="224"/>
    </row>
    <row r="36" spans="2:7" ht="20.25">
      <c r="B36" s="224"/>
      <c r="C36" s="224"/>
      <c r="D36" s="159"/>
      <c r="E36" s="224"/>
      <c r="F36" s="224"/>
      <c r="G36" s="224"/>
    </row>
    <row r="37" spans="2:7" ht="20.25">
      <c r="B37" s="224"/>
      <c r="C37" s="224"/>
      <c r="D37" s="159"/>
      <c r="E37" s="224"/>
      <c r="F37" s="224"/>
      <c r="G37" s="224"/>
    </row>
    <row r="38" spans="2:7" ht="20.25">
      <c r="B38" s="224"/>
      <c r="C38" s="224"/>
      <c r="D38" s="159"/>
      <c r="E38" s="224"/>
      <c r="F38" s="224"/>
      <c r="G38" s="224"/>
    </row>
    <row r="39" spans="2:7" ht="20.25">
      <c r="B39" s="224"/>
      <c r="C39" s="224"/>
      <c r="D39" s="159"/>
      <c r="E39" s="224"/>
      <c r="F39" s="224"/>
      <c r="G39" s="224"/>
    </row>
    <row r="40" spans="2:7" ht="20.25">
      <c r="B40" s="224"/>
      <c r="C40" s="224"/>
      <c r="D40" s="159"/>
      <c r="E40" s="224"/>
      <c r="F40" s="224"/>
      <c r="G40" s="224"/>
    </row>
    <row r="41" spans="1:6" ht="18.75">
      <c r="A41" s="103"/>
      <c r="B41" s="104"/>
      <c r="C41" s="104"/>
      <c r="D41" s="104"/>
      <c r="E41" s="104"/>
      <c r="F41" s="227"/>
    </row>
    <row r="42" spans="1:6" ht="18">
      <c r="A42" s="103"/>
      <c r="B42" s="104"/>
      <c r="C42" s="104"/>
      <c r="D42" s="104"/>
      <c r="E42" s="104"/>
      <c r="F42" s="228"/>
    </row>
    <row r="43" spans="2:6" ht="18">
      <c r="B43" s="104"/>
      <c r="C43" s="104"/>
      <c r="D43" s="104"/>
      <c r="E43" s="104"/>
      <c r="F43" s="27"/>
    </row>
    <row r="44" spans="1:6" ht="18">
      <c r="A44" t="s">
        <v>306</v>
      </c>
      <c r="B44" s="104"/>
      <c r="C44" s="606">
        <v>42426</v>
      </c>
      <c r="D44" s="104"/>
      <c r="E44" s="104"/>
      <c r="F44" s="104"/>
    </row>
    <row r="45" spans="1:6" ht="18">
      <c r="A45" s="103"/>
      <c r="B45" s="104"/>
      <c r="C45" s="104"/>
      <c r="D45" s="104"/>
      <c r="E45" s="104"/>
      <c r="F45" s="104"/>
    </row>
    <row r="46" spans="1:6" ht="18">
      <c r="A46" s="103"/>
      <c r="B46" s="104"/>
      <c r="C46" s="104"/>
      <c r="D46" s="104"/>
      <c r="E46" s="225"/>
      <c r="F46" s="226"/>
    </row>
    <row r="47" spans="1:6" ht="18">
      <c r="A47" s="103"/>
      <c r="B47" s="104"/>
      <c r="C47" s="104"/>
      <c r="D47" s="104"/>
      <c r="E47" s="104"/>
      <c r="F47" s="226"/>
    </row>
    <row r="48" spans="1:6" ht="18.75">
      <c r="A48" s="103"/>
      <c r="B48" s="104"/>
      <c r="C48" s="104"/>
      <c r="D48" s="104"/>
      <c r="E48" s="104"/>
      <c r="F48" s="227"/>
    </row>
    <row r="49" spans="1:6" ht="18">
      <c r="A49" s="103"/>
      <c r="B49" s="104"/>
      <c r="C49" s="104"/>
      <c r="D49" s="104"/>
      <c r="E49" s="104"/>
      <c r="F49" s="228"/>
    </row>
    <row r="52" spans="1:9" ht="15">
      <c r="A52" s="27"/>
      <c r="B52" s="27"/>
      <c r="C52" s="27"/>
      <c r="D52" s="331"/>
      <c r="E52" s="27"/>
      <c r="G52" s="27"/>
      <c r="H52" s="27"/>
      <c r="I52" s="27"/>
    </row>
    <row r="53" spans="1:6" ht="12.75">
      <c r="A53" s="103"/>
      <c r="F53" s="10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84"/>
  <sheetViews>
    <sheetView zoomScale="85" zoomScaleNormal="85" zoomScalePageLayoutView="0" workbookViewId="0" topLeftCell="A59">
      <selection activeCell="O85" sqref="O85"/>
    </sheetView>
  </sheetViews>
  <sheetFormatPr defaultColWidth="9.140625" defaultRowHeight="12.75"/>
  <cols>
    <col min="1" max="1" width="6.8515625" style="116" customWidth="1"/>
    <col min="2" max="2" width="10.8515625" style="27" customWidth="1"/>
    <col min="3" max="3" width="51.7109375" style="27" customWidth="1"/>
    <col min="4" max="4" width="16.28125" style="28" customWidth="1"/>
    <col min="5" max="9" width="13.57421875" style="28" customWidth="1"/>
    <col min="10" max="10" width="13.421875" style="28" customWidth="1"/>
    <col min="11" max="11" width="21.140625" style="130" hidden="1" customWidth="1"/>
    <col min="12" max="14" width="13.57421875" style="28" customWidth="1"/>
    <col min="15" max="15" width="18.57421875" style="28" customWidth="1"/>
    <col min="16" max="17" width="16.8515625" style="130" customWidth="1"/>
    <col min="18" max="18" width="18.7109375" style="130" customWidth="1"/>
    <col min="19" max="19" width="17.57421875" style="130" customWidth="1"/>
    <col min="20" max="20" width="18.57421875" style="131" customWidth="1"/>
    <col min="21" max="21" width="17.421875" style="131" customWidth="1"/>
    <col min="22" max="22" width="16.421875" style="131" customWidth="1"/>
    <col min="23" max="23" width="19.140625" style="131" customWidth="1"/>
    <col min="24" max="24" width="13.8515625" style="131" customWidth="1"/>
    <col min="25" max="25" width="13.421875" style="131" customWidth="1"/>
    <col min="26" max="27" width="13.140625" style="131" bestFit="1" customWidth="1"/>
    <col min="28" max="61" width="9.140625" style="131" customWidth="1"/>
    <col min="62" max="16384" width="9.140625" style="27" customWidth="1"/>
  </cols>
  <sheetData>
    <row r="2" spans="2:5" ht="18">
      <c r="B2" s="622" t="s">
        <v>396</v>
      </c>
      <c r="C2" s="622"/>
      <c r="D2" s="622"/>
      <c r="E2" s="622"/>
    </row>
    <row r="3" spans="2:5" ht="15">
      <c r="B3" s="628"/>
      <c r="C3" s="628"/>
      <c r="D3" s="628"/>
      <c r="E3" s="628"/>
    </row>
    <row r="4" spans="2:15" ht="16.5" thickBot="1">
      <c r="B4" s="623"/>
      <c r="C4" s="623"/>
      <c r="D4" s="30"/>
      <c r="E4" s="30"/>
      <c r="F4" s="30"/>
      <c r="G4" s="30"/>
      <c r="H4" s="30"/>
      <c r="I4" s="30"/>
      <c r="J4" s="30"/>
      <c r="L4" s="30"/>
      <c r="M4" s="30"/>
      <c r="N4" s="30"/>
      <c r="O4" s="508"/>
    </row>
    <row r="5" spans="1:15" ht="15.75">
      <c r="A5" s="329" t="s">
        <v>85</v>
      </c>
      <c r="B5" s="31" t="s">
        <v>55</v>
      </c>
      <c r="C5" s="32"/>
      <c r="D5" s="33" t="s">
        <v>54</v>
      </c>
      <c r="E5" s="33" t="s">
        <v>295</v>
      </c>
      <c r="F5" s="33" t="s">
        <v>79</v>
      </c>
      <c r="G5" s="33" t="s">
        <v>338</v>
      </c>
      <c r="H5" s="33" t="s">
        <v>79</v>
      </c>
      <c r="I5" s="33" t="s">
        <v>357</v>
      </c>
      <c r="J5" s="33" t="s">
        <v>79</v>
      </c>
      <c r="L5" s="33" t="s">
        <v>377</v>
      </c>
      <c r="M5" s="33" t="s">
        <v>79</v>
      </c>
      <c r="N5" s="33" t="s">
        <v>390</v>
      </c>
      <c r="O5" s="509" t="s">
        <v>392</v>
      </c>
    </row>
    <row r="6" spans="1:15" ht="16.5" thickBot="1">
      <c r="A6" s="330" t="s">
        <v>86</v>
      </c>
      <c r="B6" s="34" t="s">
        <v>221</v>
      </c>
      <c r="C6" s="34" t="s">
        <v>56</v>
      </c>
      <c r="D6" s="34">
        <v>2015</v>
      </c>
      <c r="E6" s="34"/>
      <c r="F6" s="34" t="s">
        <v>296</v>
      </c>
      <c r="G6" s="34"/>
      <c r="H6" s="34" t="s">
        <v>296</v>
      </c>
      <c r="I6" s="34"/>
      <c r="J6" s="34" t="s">
        <v>296</v>
      </c>
      <c r="L6" s="34"/>
      <c r="M6" s="34" t="s">
        <v>296</v>
      </c>
      <c r="N6" s="505">
        <v>42369</v>
      </c>
      <c r="O6" s="510" t="s">
        <v>393</v>
      </c>
    </row>
    <row r="7" spans="1:15" ht="4.5" customHeight="1" hidden="1" thickBot="1">
      <c r="A7" s="287"/>
      <c r="B7" s="624"/>
      <c r="C7" s="625"/>
      <c r="D7" s="36"/>
      <c r="E7" s="30"/>
      <c r="F7" s="36"/>
      <c r="G7" s="30"/>
      <c r="H7" s="30"/>
      <c r="I7" s="30"/>
      <c r="J7" s="30"/>
      <c r="L7" s="30"/>
      <c r="M7" s="30"/>
      <c r="N7" s="30"/>
      <c r="O7" s="508"/>
    </row>
    <row r="8" spans="1:15" ht="16.5" thickBot="1">
      <c r="A8" s="124"/>
      <c r="B8" s="618" t="s">
        <v>68</v>
      </c>
      <c r="C8" s="619"/>
      <c r="D8" s="37"/>
      <c r="E8" s="38"/>
      <c r="F8" s="156"/>
      <c r="G8" s="38"/>
      <c r="H8" s="38"/>
      <c r="I8" s="38"/>
      <c r="J8" s="38"/>
      <c r="L8" s="38"/>
      <c r="M8" s="38"/>
      <c r="N8" s="38"/>
      <c r="O8" s="38"/>
    </row>
    <row r="9" spans="1:15" ht="16.5" thickTop="1">
      <c r="A9" s="387">
        <v>41</v>
      </c>
      <c r="B9" s="388">
        <v>111003</v>
      </c>
      <c r="C9" s="389" t="s">
        <v>36</v>
      </c>
      <c r="D9" s="390">
        <v>335000</v>
      </c>
      <c r="E9" s="390">
        <v>39351</v>
      </c>
      <c r="F9" s="390">
        <f>D9+E9</f>
        <v>374351</v>
      </c>
      <c r="G9" s="390"/>
      <c r="H9" s="390">
        <f>F9+G9</f>
        <v>374351</v>
      </c>
      <c r="I9" s="390"/>
      <c r="J9" s="390">
        <f>H9+I9</f>
        <v>374351</v>
      </c>
      <c r="L9" s="390">
        <v>7654</v>
      </c>
      <c r="M9" s="390">
        <f>L9+J9</f>
        <v>382005</v>
      </c>
      <c r="N9" s="390">
        <v>382005.23</v>
      </c>
      <c r="O9" s="511">
        <f>N9/M9*100</f>
        <v>100.00006020863601</v>
      </c>
    </row>
    <row r="10" spans="1:15" ht="15.75">
      <c r="A10" s="391">
        <v>41</v>
      </c>
      <c r="B10" s="392">
        <v>121001</v>
      </c>
      <c r="C10" s="284" t="s">
        <v>17</v>
      </c>
      <c r="D10" s="87">
        <v>47859</v>
      </c>
      <c r="E10" s="87"/>
      <c r="F10" s="87">
        <f>D10+E10</f>
        <v>47859</v>
      </c>
      <c r="G10" s="87"/>
      <c r="H10" s="87">
        <f>F10+G10</f>
        <v>47859</v>
      </c>
      <c r="I10" s="87"/>
      <c r="J10" s="87">
        <f>H10+I10</f>
        <v>47859</v>
      </c>
      <c r="L10" s="87">
        <v>22</v>
      </c>
      <c r="M10" s="87">
        <f aca="true" t="shared" si="0" ref="M10:N73">L10+J10</f>
        <v>47881</v>
      </c>
      <c r="N10" s="87">
        <v>47871</v>
      </c>
      <c r="O10" s="512">
        <f>N10/M10*100</f>
        <v>99.97911488899564</v>
      </c>
    </row>
    <row r="11" spans="1:15" ht="15.75">
      <c r="A11" s="154">
        <v>41</v>
      </c>
      <c r="B11" s="40">
        <v>121002</v>
      </c>
      <c r="C11" s="41" t="s">
        <v>18</v>
      </c>
      <c r="D11" s="42">
        <v>39632</v>
      </c>
      <c r="E11" s="42"/>
      <c r="F11" s="42">
        <f>D11+E11</f>
        <v>39632</v>
      </c>
      <c r="G11" s="42"/>
      <c r="H11" s="42">
        <f>F11+G11</f>
        <v>39632</v>
      </c>
      <c r="I11" s="42"/>
      <c r="J11" s="42">
        <f>H11+I11</f>
        <v>39632</v>
      </c>
      <c r="L11" s="42">
        <v>-100</v>
      </c>
      <c r="M11" s="42">
        <f t="shared" si="0"/>
        <v>39532</v>
      </c>
      <c r="N11" s="42">
        <v>39445.84</v>
      </c>
      <c r="O11" s="513">
        <f>N11/M11*100</f>
        <v>99.78204998482242</v>
      </c>
    </row>
    <row r="12" spans="1:26" ht="16.5" thickBot="1">
      <c r="A12" s="155">
        <v>41</v>
      </c>
      <c r="B12" s="44">
        <v>121003</v>
      </c>
      <c r="C12" s="45" t="s">
        <v>250</v>
      </c>
      <c r="D12" s="46">
        <v>369</v>
      </c>
      <c r="E12" s="46"/>
      <c r="F12" s="46">
        <f>D12+E12</f>
        <v>369</v>
      </c>
      <c r="G12" s="46"/>
      <c r="H12" s="46">
        <f>F12+G12</f>
        <v>369</v>
      </c>
      <c r="I12" s="46"/>
      <c r="J12" s="46">
        <f>H12+I12</f>
        <v>369</v>
      </c>
      <c r="L12" s="46"/>
      <c r="M12" s="46">
        <f t="shared" si="0"/>
        <v>369</v>
      </c>
      <c r="N12" s="46">
        <v>362</v>
      </c>
      <c r="O12" s="514">
        <f>N12/M12*100</f>
        <v>98.1029810298103</v>
      </c>
      <c r="X12" s="132"/>
      <c r="Y12" s="133"/>
      <c r="Z12" s="134"/>
    </row>
    <row r="13" spans="2:15" ht="16.5" thickBot="1">
      <c r="B13" s="625"/>
      <c r="C13" s="625"/>
      <c r="D13" s="47"/>
      <c r="E13" s="47"/>
      <c r="F13" s="47"/>
      <c r="G13" s="47"/>
      <c r="H13" s="47"/>
      <c r="I13" s="47"/>
      <c r="J13" s="47"/>
      <c r="L13" s="47"/>
      <c r="M13" s="47">
        <f t="shared" si="0"/>
        <v>0</v>
      </c>
      <c r="N13" s="47">
        <f t="shared" si="0"/>
        <v>0</v>
      </c>
      <c r="O13" s="515"/>
    </row>
    <row r="14" spans="1:15" ht="15.75">
      <c r="A14" s="123"/>
      <c r="B14" s="618" t="s">
        <v>67</v>
      </c>
      <c r="C14" s="619"/>
      <c r="D14" s="48"/>
      <c r="E14" s="48"/>
      <c r="F14" s="48"/>
      <c r="G14" s="48"/>
      <c r="H14" s="477"/>
      <c r="I14" s="48"/>
      <c r="J14" s="477"/>
      <c r="L14" s="48"/>
      <c r="M14" s="48">
        <f t="shared" si="0"/>
        <v>0</v>
      </c>
      <c r="N14" s="48">
        <f t="shared" si="0"/>
        <v>0</v>
      </c>
      <c r="O14" s="516"/>
    </row>
    <row r="15" spans="1:15" ht="15.75">
      <c r="A15" s="113">
        <v>41</v>
      </c>
      <c r="B15" s="40">
        <v>133001</v>
      </c>
      <c r="C15" s="41" t="s">
        <v>14</v>
      </c>
      <c r="D15" s="42">
        <v>1419</v>
      </c>
      <c r="E15" s="42"/>
      <c r="F15" s="42">
        <f>D15+E15</f>
        <v>1419</v>
      </c>
      <c r="G15" s="42"/>
      <c r="H15" s="43">
        <f>F15+G15</f>
        <v>1419</v>
      </c>
      <c r="I15" s="42">
        <v>4</v>
      </c>
      <c r="J15" s="43">
        <f>H15+I15</f>
        <v>1423</v>
      </c>
      <c r="L15" s="42">
        <v>32</v>
      </c>
      <c r="M15" s="42">
        <f t="shared" si="0"/>
        <v>1455</v>
      </c>
      <c r="N15" s="42">
        <v>1453</v>
      </c>
      <c r="O15" s="513">
        <f aca="true" t="shared" si="1" ref="O15:O76">N15/M15*100</f>
        <v>99.86254295532646</v>
      </c>
    </row>
    <row r="16" spans="1:25" ht="15.75">
      <c r="A16" s="113">
        <v>41</v>
      </c>
      <c r="B16" s="40">
        <v>133012</v>
      </c>
      <c r="C16" s="41" t="s">
        <v>23</v>
      </c>
      <c r="D16" s="42">
        <v>700</v>
      </c>
      <c r="E16" s="42"/>
      <c r="F16" s="42">
        <f>D16+E16</f>
        <v>700</v>
      </c>
      <c r="G16" s="42"/>
      <c r="H16" s="43">
        <f>F16+G16</f>
        <v>700</v>
      </c>
      <c r="I16" s="42"/>
      <c r="J16" s="43">
        <f>H16+I16</f>
        <v>700</v>
      </c>
      <c r="L16" s="42">
        <v>285</v>
      </c>
      <c r="M16" s="42">
        <f t="shared" si="0"/>
        <v>985</v>
      </c>
      <c r="N16" s="42">
        <v>984</v>
      </c>
      <c r="O16" s="513">
        <f t="shared" si="1"/>
        <v>99.8984771573604</v>
      </c>
      <c r="X16" s="135"/>
      <c r="Y16" s="136"/>
    </row>
    <row r="17" spans="1:25" ht="15.75">
      <c r="A17" s="113">
        <v>41</v>
      </c>
      <c r="B17" s="40">
        <v>133013</v>
      </c>
      <c r="C17" s="41" t="s">
        <v>251</v>
      </c>
      <c r="D17" s="42">
        <v>32200</v>
      </c>
      <c r="E17" s="42"/>
      <c r="F17" s="42">
        <f>D17+E17</f>
        <v>32200</v>
      </c>
      <c r="G17" s="42"/>
      <c r="H17" s="43">
        <f>F17+G17</f>
        <v>32200</v>
      </c>
      <c r="I17" s="42"/>
      <c r="J17" s="43">
        <f>H17+I17</f>
        <v>32200</v>
      </c>
      <c r="L17" s="42">
        <v>48</v>
      </c>
      <c r="M17" s="42">
        <f t="shared" si="0"/>
        <v>32248</v>
      </c>
      <c r="N17" s="42">
        <v>31584</v>
      </c>
      <c r="O17" s="513">
        <f t="shared" si="1"/>
        <v>97.94095757876458</v>
      </c>
      <c r="X17" s="62"/>
      <c r="Y17" s="65"/>
    </row>
    <row r="18" spans="1:25" ht="16.5" thickBot="1">
      <c r="A18" s="118"/>
      <c r="B18" s="50"/>
      <c r="C18" s="51"/>
      <c r="D18" s="52">
        <f aca="true" t="shared" si="2" ref="D18:L18">SUM(D9:D17)</f>
        <v>457179</v>
      </c>
      <c r="E18" s="52">
        <f t="shared" si="2"/>
        <v>39351</v>
      </c>
      <c r="F18" s="52">
        <f t="shared" si="2"/>
        <v>496530</v>
      </c>
      <c r="G18" s="52">
        <f t="shared" si="2"/>
        <v>0</v>
      </c>
      <c r="H18" s="448">
        <f t="shared" si="2"/>
        <v>496530</v>
      </c>
      <c r="I18" s="52">
        <f t="shared" si="2"/>
        <v>4</v>
      </c>
      <c r="J18" s="448">
        <f t="shared" si="2"/>
        <v>496534</v>
      </c>
      <c r="K18" s="448">
        <f t="shared" si="2"/>
        <v>0</v>
      </c>
      <c r="L18" s="448">
        <f t="shared" si="2"/>
        <v>7941</v>
      </c>
      <c r="M18" s="52">
        <f t="shared" si="0"/>
        <v>504475</v>
      </c>
      <c r="N18" s="52">
        <f>SUM(N9:N17)</f>
        <v>503705.06999999995</v>
      </c>
      <c r="O18" s="517">
        <f t="shared" si="1"/>
        <v>99.84737994945239</v>
      </c>
      <c r="X18" s="65"/>
      <c r="Y18" s="65"/>
    </row>
    <row r="19" spans="2:25" ht="16.5" thickBot="1">
      <c r="B19" s="53"/>
      <c r="C19" s="55"/>
      <c r="D19" s="54"/>
      <c r="E19" s="54"/>
      <c r="F19" s="54"/>
      <c r="G19" s="54"/>
      <c r="H19" s="54"/>
      <c r="I19" s="54"/>
      <c r="J19" s="54"/>
      <c r="L19" s="54"/>
      <c r="M19" s="54">
        <f t="shared" si="0"/>
        <v>0</v>
      </c>
      <c r="N19" s="54">
        <f t="shared" si="0"/>
        <v>0</v>
      </c>
      <c r="O19" s="518"/>
      <c r="X19" s="65"/>
      <c r="Y19" s="65"/>
    </row>
    <row r="20" spans="1:25" ht="15.75">
      <c r="A20" s="123"/>
      <c r="B20" s="618" t="s">
        <v>69</v>
      </c>
      <c r="C20" s="619"/>
      <c r="D20" s="48"/>
      <c r="E20" s="48"/>
      <c r="F20" s="48"/>
      <c r="G20" s="48"/>
      <c r="H20" s="477"/>
      <c r="I20" s="48"/>
      <c r="J20" s="477"/>
      <c r="L20" s="48"/>
      <c r="M20" s="48">
        <f t="shared" si="0"/>
        <v>0</v>
      </c>
      <c r="N20" s="48">
        <f t="shared" si="0"/>
        <v>0</v>
      </c>
      <c r="O20" s="516"/>
      <c r="X20" s="65"/>
      <c r="Y20" s="65"/>
    </row>
    <row r="21" spans="1:27" ht="15.75">
      <c r="A21" s="113">
        <v>41</v>
      </c>
      <c r="B21" s="40">
        <v>212002</v>
      </c>
      <c r="C21" s="41" t="s">
        <v>24</v>
      </c>
      <c r="D21" s="42">
        <v>6576</v>
      </c>
      <c r="E21" s="42"/>
      <c r="F21" s="42">
        <f>D21+E21</f>
        <v>6576</v>
      </c>
      <c r="G21" s="42"/>
      <c r="H21" s="43">
        <f aca="true" t="shared" si="3" ref="H21:H26">F21+G21</f>
        <v>6576</v>
      </c>
      <c r="I21" s="42"/>
      <c r="J21" s="43">
        <v>6576</v>
      </c>
      <c r="K21" s="141"/>
      <c r="L21" s="42"/>
      <c r="M21" s="42">
        <f t="shared" si="0"/>
        <v>6576</v>
      </c>
      <c r="N21" s="42">
        <v>6574</v>
      </c>
      <c r="O21" s="513">
        <f t="shared" si="1"/>
        <v>99.96958637469587</v>
      </c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</row>
    <row r="22" spans="1:27" ht="15.75">
      <c r="A22" s="114">
        <v>41</v>
      </c>
      <c r="B22" s="56">
        <v>212002</v>
      </c>
      <c r="C22" s="355" t="s">
        <v>346</v>
      </c>
      <c r="D22" s="237"/>
      <c r="E22" s="237"/>
      <c r="F22" s="42"/>
      <c r="G22" s="237">
        <v>2580</v>
      </c>
      <c r="H22" s="43">
        <f t="shared" si="3"/>
        <v>2580</v>
      </c>
      <c r="I22" s="237">
        <v>2330</v>
      </c>
      <c r="J22" s="43">
        <f>H22+I22</f>
        <v>4910</v>
      </c>
      <c r="K22" s="423"/>
      <c r="L22" s="237"/>
      <c r="M22" s="237">
        <f t="shared" si="0"/>
        <v>4910</v>
      </c>
      <c r="N22" s="237">
        <v>4910</v>
      </c>
      <c r="O22" s="519">
        <f t="shared" si="1"/>
        <v>100</v>
      </c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</row>
    <row r="23" spans="1:28" ht="15.75">
      <c r="A23" s="244">
        <v>41</v>
      </c>
      <c r="B23" s="245">
        <v>212003</v>
      </c>
      <c r="C23" s="284" t="s">
        <v>222</v>
      </c>
      <c r="D23" s="42">
        <v>4500</v>
      </c>
      <c r="E23" s="42"/>
      <c r="F23" s="42">
        <f aca="true" t="shared" si="4" ref="F23:F42">D23+E23</f>
        <v>4500</v>
      </c>
      <c r="G23" s="42"/>
      <c r="H23" s="43">
        <f t="shared" si="3"/>
        <v>4500</v>
      </c>
      <c r="I23" s="42"/>
      <c r="J23" s="43">
        <f>H23+I23</f>
        <v>4500</v>
      </c>
      <c r="K23" s="137"/>
      <c r="L23" s="42">
        <v>-478</v>
      </c>
      <c r="M23" s="42">
        <f t="shared" si="0"/>
        <v>4022</v>
      </c>
      <c r="N23" s="42">
        <v>4021</v>
      </c>
      <c r="O23" s="513">
        <f t="shared" si="1"/>
        <v>99.97513674788662</v>
      </c>
      <c r="P23" s="137"/>
      <c r="Q23" s="137"/>
      <c r="R23" s="137"/>
      <c r="S23" s="137"/>
      <c r="T23" s="138"/>
      <c r="U23" s="139"/>
      <c r="V23" s="140"/>
      <c r="W23" s="138"/>
      <c r="X23" s="138"/>
      <c r="Y23" s="138"/>
      <c r="Z23" s="138"/>
      <c r="AA23" s="138"/>
      <c r="AB23" s="29"/>
    </row>
    <row r="24" spans="1:28" ht="15.75">
      <c r="A24" s="244">
        <v>41</v>
      </c>
      <c r="B24" s="245">
        <v>212003</v>
      </c>
      <c r="C24" s="242" t="s">
        <v>162</v>
      </c>
      <c r="D24" s="87">
        <v>18000</v>
      </c>
      <c r="E24" s="87"/>
      <c r="F24" s="42">
        <f t="shared" si="4"/>
        <v>18000</v>
      </c>
      <c r="G24" s="87"/>
      <c r="H24" s="43">
        <f t="shared" si="3"/>
        <v>18000</v>
      </c>
      <c r="I24" s="87"/>
      <c r="J24" s="43">
        <f>H24+I24</f>
        <v>18000</v>
      </c>
      <c r="K24" s="137"/>
      <c r="L24" s="87"/>
      <c r="M24" s="87">
        <f t="shared" si="0"/>
        <v>18000</v>
      </c>
      <c r="N24" s="87">
        <v>16903</v>
      </c>
      <c r="O24" s="512">
        <f t="shared" si="1"/>
        <v>93.90555555555555</v>
      </c>
      <c r="P24" s="137"/>
      <c r="Q24" s="137"/>
      <c r="R24" s="137"/>
      <c r="S24" s="137"/>
      <c r="T24" s="138"/>
      <c r="U24" s="139"/>
      <c r="V24" s="140"/>
      <c r="W24" s="138"/>
      <c r="X24" s="138"/>
      <c r="Y24" s="138"/>
      <c r="Z24" s="138"/>
      <c r="AA24" s="138"/>
      <c r="AB24" s="29"/>
    </row>
    <row r="25" spans="1:28" ht="15.75">
      <c r="A25" s="244">
        <v>41</v>
      </c>
      <c r="B25" s="245">
        <v>212003</v>
      </c>
      <c r="C25" s="242" t="s">
        <v>163</v>
      </c>
      <c r="D25" s="42">
        <v>11050</v>
      </c>
      <c r="E25" s="42"/>
      <c r="F25" s="42">
        <f t="shared" si="4"/>
        <v>11050</v>
      </c>
      <c r="G25" s="42">
        <v>101</v>
      </c>
      <c r="H25" s="43">
        <f t="shared" si="3"/>
        <v>11151</v>
      </c>
      <c r="I25" s="42">
        <v>35</v>
      </c>
      <c r="J25" s="43">
        <f>H25+I25</f>
        <v>11186</v>
      </c>
      <c r="K25" s="137"/>
      <c r="L25" s="42"/>
      <c r="M25" s="42">
        <f t="shared" si="0"/>
        <v>11186</v>
      </c>
      <c r="N25" s="42">
        <v>7625</v>
      </c>
      <c r="O25" s="513">
        <f t="shared" si="1"/>
        <v>68.16556409797961</v>
      </c>
      <c r="P25" s="137"/>
      <c r="Q25" s="137"/>
      <c r="R25" s="137"/>
      <c r="S25" s="137"/>
      <c r="T25" s="138"/>
      <c r="U25" s="139"/>
      <c r="V25" s="140"/>
      <c r="W25" s="138"/>
      <c r="X25" s="138"/>
      <c r="Y25" s="138"/>
      <c r="Z25" s="138"/>
      <c r="AA25" s="138"/>
      <c r="AB25" s="29"/>
    </row>
    <row r="26" spans="1:28" ht="16.5" thickBot="1">
      <c r="A26" s="244">
        <v>41</v>
      </c>
      <c r="B26" s="424">
        <v>212004</v>
      </c>
      <c r="C26" s="425" t="s">
        <v>37</v>
      </c>
      <c r="D26" s="237">
        <v>1500</v>
      </c>
      <c r="E26" s="237"/>
      <c r="F26" s="237">
        <f t="shared" si="4"/>
        <v>1500</v>
      </c>
      <c r="G26" s="237"/>
      <c r="H26" s="478">
        <f t="shared" si="3"/>
        <v>1500</v>
      </c>
      <c r="I26" s="237">
        <v>1000</v>
      </c>
      <c r="J26" s="478">
        <f>H26+I26</f>
        <v>2500</v>
      </c>
      <c r="K26" s="137"/>
      <c r="L26" s="237">
        <v>662</v>
      </c>
      <c r="M26" s="237">
        <f t="shared" si="0"/>
        <v>3162</v>
      </c>
      <c r="N26" s="237">
        <v>3161</v>
      </c>
      <c r="O26" s="519">
        <f t="shared" si="1"/>
        <v>99.96837444655282</v>
      </c>
      <c r="P26" s="137"/>
      <c r="Q26" s="137"/>
      <c r="R26" s="137"/>
      <c r="S26" s="137"/>
      <c r="T26" s="139"/>
      <c r="U26" s="139"/>
      <c r="V26" s="139"/>
      <c r="W26" s="139"/>
      <c r="X26" s="139"/>
      <c r="Y26" s="139"/>
      <c r="Z26" s="139"/>
      <c r="AA26" s="139"/>
      <c r="AB26" s="29"/>
    </row>
    <row r="27" spans="1:28" ht="16.5" thickBot="1">
      <c r="A27" s="124"/>
      <c r="B27" s="620" t="s">
        <v>70</v>
      </c>
      <c r="C27" s="621"/>
      <c r="D27" s="428"/>
      <c r="E27" s="428"/>
      <c r="F27" s="429"/>
      <c r="G27" s="428"/>
      <c r="H27" s="430"/>
      <c r="I27" s="428"/>
      <c r="J27" s="430"/>
      <c r="K27" s="129"/>
      <c r="L27" s="428"/>
      <c r="M27" s="428">
        <f t="shared" si="0"/>
        <v>0</v>
      </c>
      <c r="N27" s="428">
        <f t="shared" si="0"/>
        <v>0</v>
      </c>
      <c r="O27" s="520"/>
      <c r="P27" s="129"/>
      <c r="Q27" s="129"/>
      <c r="R27" s="129"/>
      <c r="S27" s="129"/>
      <c r="T27" s="62"/>
      <c r="U27" s="92"/>
      <c r="V27" s="92"/>
      <c r="W27" s="92"/>
      <c r="X27" s="92"/>
      <c r="Y27" s="143"/>
      <c r="Z27" s="143"/>
      <c r="AA27" s="143"/>
      <c r="AB27" s="29"/>
    </row>
    <row r="28" spans="1:28" ht="15.75">
      <c r="A28" s="432">
        <v>41</v>
      </c>
      <c r="B28" s="433">
        <v>221004</v>
      </c>
      <c r="C28" s="434" t="s">
        <v>165</v>
      </c>
      <c r="D28" s="435">
        <v>2650</v>
      </c>
      <c r="E28" s="435"/>
      <c r="F28" s="435">
        <f t="shared" si="4"/>
        <v>2650</v>
      </c>
      <c r="G28" s="435"/>
      <c r="H28" s="436">
        <f aca="true" t="shared" si="5" ref="H28:J40">F28+G28</f>
        <v>2650</v>
      </c>
      <c r="I28" s="435"/>
      <c r="J28" s="436">
        <f t="shared" si="5"/>
        <v>2650</v>
      </c>
      <c r="K28" s="127"/>
      <c r="L28" s="435">
        <v>-86</v>
      </c>
      <c r="M28" s="435">
        <f t="shared" si="0"/>
        <v>2564</v>
      </c>
      <c r="N28" s="435">
        <v>2563</v>
      </c>
      <c r="O28" s="521">
        <f t="shared" si="1"/>
        <v>99.9609984399376</v>
      </c>
      <c r="P28" s="127"/>
      <c r="Q28" s="127"/>
      <c r="R28" s="127"/>
      <c r="S28" s="127"/>
      <c r="T28" s="141"/>
      <c r="U28" s="142"/>
      <c r="V28" s="142"/>
      <c r="W28" s="142"/>
      <c r="X28" s="142"/>
      <c r="Y28" s="142"/>
      <c r="Z28" s="142"/>
      <c r="AA28" s="142"/>
      <c r="AB28" s="29"/>
    </row>
    <row r="29" spans="1:28" ht="15.75">
      <c r="A29" s="113">
        <v>41</v>
      </c>
      <c r="B29" s="40">
        <v>221004</v>
      </c>
      <c r="C29" s="41" t="s">
        <v>164</v>
      </c>
      <c r="D29" s="42">
        <v>3000</v>
      </c>
      <c r="E29" s="42"/>
      <c r="F29" s="42">
        <f t="shared" si="4"/>
        <v>3000</v>
      </c>
      <c r="G29" s="42"/>
      <c r="H29" s="43">
        <f t="shared" si="5"/>
        <v>3000</v>
      </c>
      <c r="I29" s="42">
        <v>1800</v>
      </c>
      <c r="J29" s="43">
        <f t="shared" si="5"/>
        <v>4800</v>
      </c>
      <c r="K29" s="127"/>
      <c r="L29" s="42">
        <v>845</v>
      </c>
      <c r="M29" s="42">
        <f t="shared" si="0"/>
        <v>5645</v>
      </c>
      <c r="N29" s="42">
        <v>5645</v>
      </c>
      <c r="O29" s="513">
        <f t="shared" si="1"/>
        <v>100</v>
      </c>
      <c r="P29" s="127"/>
      <c r="Q29" s="127"/>
      <c r="R29" s="127"/>
      <c r="S29" s="127"/>
      <c r="T29" s="141"/>
      <c r="U29" s="142"/>
      <c r="V29" s="142"/>
      <c r="W29" s="142"/>
      <c r="X29" s="142"/>
      <c r="Y29" s="142"/>
      <c r="Z29" s="142"/>
      <c r="AA29" s="142"/>
      <c r="AB29" s="29"/>
    </row>
    <row r="30" spans="1:28" ht="15.75">
      <c r="A30" s="113">
        <v>41</v>
      </c>
      <c r="B30" s="40">
        <v>221004</v>
      </c>
      <c r="C30" s="41" t="s">
        <v>166</v>
      </c>
      <c r="D30" s="42">
        <v>10500</v>
      </c>
      <c r="E30" s="42"/>
      <c r="F30" s="42">
        <f t="shared" si="4"/>
        <v>10500</v>
      </c>
      <c r="G30" s="42"/>
      <c r="H30" s="43">
        <f t="shared" si="5"/>
        <v>10500</v>
      </c>
      <c r="I30" s="42"/>
      <c r="J30" s="43">
        <f t="shared" si="5"/>
        <v>10500</v>
      </c>
      <c r="K30" s="127"/>
      <c r="L30" s="42"/>
      <c r="M30" s="42">
        <f t="shared" si="0"/>
        <v>10500</v>
      </c>
      <c r="N30" s="42">
        <f t="shared" si="0"/>
        <v>10500</v>
      </c>
      <c r="O30" s="513">
        <f t="shared" si="1"/>
        <v>100</v>
      </c>
      <c r="P30" s="127"/>
      <c r="Q30" s="127"/>
      <c r="R30" s="127"/>
      <c r="S30" s="127"/>
      <c r="T30" s="141"/>
      <c r="U30" s="142"/>
      <c r="V30" s="142"/>
      <c r="W30" s="142"/>
      <c r="X30" s="142"/>
      <c r="Y30" s="142"/>
      <c r="Z30" s="142"/>
      <c r="AA30" s="142"/>
      <c r="AB30" s="29"/>
    </row>
    <row r="31" spans="1:28" ht="15.75">
      <c r="A31" s="113">
        <v>41</v>
      </c>
      <c r="B31" s="40">
        <v>222003</v>
      </c>
      <c r="C31" s="41" t="s">
        <v>167</v>
      </c>
      <c r="D31" s="42">
        <v>700</v>
      </c>
      <c r="E31" s="42"/>
      <c r="F31" s="42">
        <f t="shared" si="4"/>
        <v>700</v>
      </c>
      <c r="G31" s="42">
        <v>150</v>
      </c>
      <c r="H31" s="43">
        <f t="shared" si="5"/>
        <v>850</v>
      </c>
      <c r="I31" s="42"/>
      <c r="J31" s="43">
        <f t="shared" si="5"/>
        <v>850</v>
      </c>
      <c r="K31" s="129"/>
      <c r="L31" s="42">
        <v>-450</v>
      </c>
      <c r="M31" s="42">
        <f t="shared" si="0"/>
        <v>400</v>
      </c>
      <c r="N31" s="42">
        <v>390</v>
      </c>
      <c r="O31" s="513">
        <f t="shared" si="1"/>
        <v>97.5</v>
      </c>
      <c r="P31" s="129"/>
      <c r="Q31" s="129"/>
      <c r="R31" s="129"/>
      <c r="S31" s="129"/>
      <c r="T31" s="144"/>
      <c r="U31" s="92"/>
      <c r="V31" s="92"/>
      <c r="W31" s="92"/>
      <c r="X31" s="92"/>
      <c r="Y31" s="143"/>
      <c r="Z31" s="143"/>
      <c r="AA31" s="143"/>
      <c r="AB31" s="29"/>
    </row>
    <row r="32" spans="1:28" ht="15.75">
      <c r="A32" s="113">
        <v>41</v>
      </c>
      <c r="B32" s="40">
        <v>223001</v>
      </c>
      <c r="C32" s="41" t="s">
        <v>19</v>
      </c>
      <c r="D32" s="42">
        <v>100</v>
      </c>
      <c r="E32" s="42"/>
      <c r="F32" s="42">
        <f t="shared" si="4"/>
        <v>100</v>
      </c>
      <c r="G32" s="42"/>
      <c r="H32" s="43">
        <f t="shared" si="5"/>
        <v>100</v>
      </c>
      <c r="I32" s="42"/>
      <c r="J32" s="43">
        <f t="shared" si="5"/>
        <v>100</v>
      </c>
      <c r="K32" s="129"/>
      <c r="L32" s="42">
        <v>40</v>
      </c>
      <c r="M32" s="42">
        <f t="shared" si="0"/>
        <v>140</v>
      </c>
      <c r="N32" s="42">
        <f t="shared" si="0"/>
        <v>140</v>
      </c>
      <c r="O32" s="513">
        <f t="shared" si="1"/>
        <v>100</v>
      </c>
      <c r="P32" s="129"/>
      <c r="Q32" s="129"/>
      <c r="R32" s="129"/>
      <c r="S32" s="129"/>
      <c r="T32" s="144"/>
      <c r="U32" s="92"/>
      <c r="V32" s="92"/>
      <c r="W32" s="92"/>
      <c r="X32" s="92"/>
      <c r="Y32" s="143"/>
      <c r="Z32" s="143"/>
      <c r="AA32" s="143"/>
      <c r="AB32" s="29"/>
    </row>
    <row r="33" spans="1:28" ht="15.75">
      <c r="A33" s="113">
        <v>41</v>
      </c>
      <c r="B33" s="40">
        <v>223001</v>
      </c>
      <c r="C33" s="41" t="s">
        <v>168</v>
      </c>
      <c r="D33" s="42">
        <v>550</v>
      </c>
      <c r="E33" s="42"/>
      <c r="F33" s="42">
        <f t="shared" si="4"/>
        <v>550</v>
      </c>
      <c r="G33" s="42"/>
      <c r="H33" s="43">
        <f t="shared" si="5"/>
        <v>550</v>
      </c>
      <c r="I33" s="42"/>
      <c r="J33" s="43">
        <f t="shared" si="5"/>
        <v>550</v>
      </c>
      <c r="K33" s="129"/>
      <c r="L33" s="42">
        <v>-50</v>
      </c>
      <c r="M33" s="42">
        <f t="shared" si="0"/>
        <v>500</v>
      </c>
      <c r="N33" s="42">
        <v>498</v>
      </c>
      <c r="O33" s="513">
        <f t="shared" si="1"/>
        <v>99.6</v>
      </c>
      <c r="P33" s="129"/>
      <c r="Q33" s="129"/>
      <c r="R33" s="129"/>
      <c r="S33" s="129"/>
      <c r="T33" s="145"/>
      <c r="U33" s="146"/>
      <c r="V33" s="146"/>
      <c r="W33" s="146"/>
      <c r="X33" s="146"/>
      <c r="Y33" s="143"/>
      <c r="Z33" s="143"/>
      <c r="AA33" s="143"/>
      <c r="AB33" s="29"/>
    </row>
    <row r="34" spans="1:28" ht="15.75">
      <c r="A34" s="111">
        <v>41</v>
      </c>
      <c r="B34" s="249">
        <v>223001</v>
      </c>
      <c r="C34" s="41" t="s">
        <v>252</v>
      </c>
      <c r="D34" s="69">
        <v>10</v>
      </c>
      <c r="E34" s="69"/>
      <c r="F34" s="42">
        <f t="shared" si="4"/>
        <v>10</v>
      </c>
      <c r="G34" s="69"/>
      <c r="H34" s="43">
        <f t="shared" si="5"/>
        <v>10</v>
      </c>
      <c r="I34" s="69"/>
      <c r="J34" s="43">
        <f t="shared" si="5"/>
        <v>10</v>
      </c>
      <c r="K34" s="129"/>
      <c r="L34" s="69"/>
      <c r="M34" s="69">
        <f t="shared" si="0"/>
        <v>10</v>
      </c>
      <c r="N34" s="69">
        <v>7</v>
      </c>
      <c r="O34" s="522">
        <f t="shared" si="1"/>
        <v>70</v>
      </c>
      <c r="P34" s="129"/>
      <c r="Q34" s="129"/>
      <c r="R34" s="129"/>
      <c r="S34" s="129"/>
      <c r="T34" s="145"/>
      <c r="U34" s="146"/>
      <c r="V34" s="146"/>
      <c r="W34" s="146"/>
      <c r="X34" s="146"/>
      <c r="Y34" s="143"/>
      <c r="Z34" s="143"/>
      <c r="AA34" s="143"/>
      <c r="AB34" s="29"/>
    </row>
    <row r="35" spans="1:28" ht="15.75">
      <c r="A35" s="113">
        <v>41</v>
      </c>
      <c r="B35" s="40">
        <v>223001</v>
      </c>
      <c r="C35" s="41" t="s">
        <v>220</v>
      </c>
      <c r="D35" s="69">
        <v>1500</v>
      </c>
      <c r="E35" s="69"/>
      <c r="F35" s="42">
        <f t="shared" si="4"/>
        <v>1500</v>
      </c>
      <c r="G35" s="69"/>
      <c r="H35" s="43">
        <f t="shared" si="5"/>
        <v>1500</v>
      </c>
      <c r="I35" s="69">
        <v>600</v>
      </c>
      <c r="J35" s="43">
        <f t="shared" si="5"/>
        <v>2100</v>
      </c>
      <c r="K35" s="129"/>
      <c r="L35" s="69">
        <v>450</v>
      </c>
      <c r="M35" s="69">
        <f t="shared" si="0"/>
        <v>2550</v>
      </c>
      <c r="N35" s="69">
        <v>2542</v>
      </c>
      <c r="O35" s="522">
        <f t="shared" si="1"/>
        <v>99.68627450980392</v>
      </c>
      <c r="P35" s="129"/>
      <c r="Q35" s="129"/>
      <c r="R35" s="129"/>
      <c r="S35" s="129"/>
      <c r="T35" s="145"/>
      <c r="U35" s="146"/>
      <c r="V35" s="146"/>
      <c r="W35" s="146"/>
      <c r="X35" s="146"/>
      <c r="Y35" s="143"/>
      <c r="Z35" s="143"/>
      <c r="AA35" s="143"/>
      <c r="AB35" s="29"/>
    </row>
    <row r="36" spans="1:28" ht="15.75">
      <c r="A36" s="113">
        <v>41</v>
      </c>
      <c r="B36" s="40">
        <v>223002</v>
      </c>
      <c r="C36" s="41" t="s">
        <v>174</v>
      </c>
      <c r="D36" s="42">
        <v>2000</v>
      </c>
      <c r="E36" s="42"/>
      <c r="F36" s="42">
        <f t="shared" si="4"/>
        <v>2000</v>
      </c>
      <c r="G36" s="42"/>
      <c r="H36" s="43">
        <f t="shared" si="5"/>
        <v>2000</v>
      </c>
      <c r="I36" s="42"/>
      <c r="J36" s="43">
        <f t="shared" si="5"/>
        <v>2000</v>
      </c>
      <c r="K36" s="129"/>
      <c r="L36" s="42">
        <v>-538</v>
      </c>
      <c r="M36" s="42">
        <f t="shared" si="0"/>
        <v>1462</v>
      </c>
      <c r="N36" s="42">
        <v>1461</v>
      </c>
      <c r="O36" s="513">
        <f t="shared" si="1"/>
        <v>99.93160054719561</v>
      </c>
      <c r="P36" s="129"/>
      <c r="Q36" s="129"/>
      <c r="R36" s="129"/>
      <c r="S36" s="129"/>
      <c r="T36" s="145"/>
      <c r="U36" s="146"/>
      <c r="V36" s="146"/>
      <c r="W36" s="146"/>
      <c r="X36" s="146"/>
      <c r="Y36" s="143"/>
      <c r="Z36" s="143"/>
      <c r="AA36" s="143"/>
      <c r="AB36" s="29"/>
    </row>
    <row r="37" spans="1:28" ht="15" customHeight="1">
      <c r="A37" s="113">
        <v>41</v>
      </c>
      <c r="B37" s="40">
        <v>223002</v>
      </c>
      <c r="C37" s="41" t="s">
        <v>253</v>
      </c>
      <c r="D37" s="42">
        <v>1650</v>
      </c>
      <c r="E37" s="42"/>
      <c r="F37" s="42">
        <f t="shared" si="4"/>
        <v>1650</v>
      </c>
      <c r="G37" s="42"/>
      <c r="H37" s="43">
        <f t="shared" si="5"/>
        <v>1650</v>
      </c>
      <c r="I37" s="42">
        <v>800</v>
      </c>
      <c r="J37" s="43">
        <f t="shared" si="5"/>
        <v>2450</v>
      </c>
      <c r="K37" s="128"/>
      <c r="L37" s="42">
        <v>167</v>
      </c>
      <c r="M37" s="42">
        <f t="shared" si="0"/>
        <v>2617</v>
      </c>
      <c r="N37" s="42">
        <f t="shared" si="0"/>
        <v>2617</v>
      </c>
      <c r="O37" s="513">
        <f t="shared" si="1"/>
        <v>100</v>
      </c>
      <c r="P37" s="128"/>
      <c r="Q37" s="128"/>
      <c r="R37" s="128"/>
      <c r="S37" s="128"/>
      <c r="T37" s="61"/>
      <c r="U37" s="146"/>
      <c r="V37" s="146"/>
      <c r="W37" s="146"/>
      <c r="X37" s="146"/>
      <c r="Y37" s="146"/>
      <c r="Z37" s="146"/>
      <c r="AA37" s="146"/>
      <c r="AB37" s="29"/>
    </row>
    <row r="38" spans="1:28" ht="15.75">
      <c r="A38" s="113">
        <v>41</v>
      </c>
      <c r="B38" s="40">
        <v>223003</v>
      </c>
      <c r="C38" s="41" t="s">
        <v>254</v>
      </c>
      <c r="D38" s="42">
        <v>2700</v>
      </c>
      <c r="E38" s="42"/>
      <c r="F38" s="42">
        <f t="shared" si="4"/>
        <v>2700</v>
      </c>
      <c r="G38" s="42"/>
      <c r="H38" s="43">
        <f t="shared" si="5"/>
        <v>2700</v>
      </c>
      <c r="I38" s="42"/>
      <c r="J38" s="43">
        <f t="shared" si="5"/>
        <v>2700</v>
      </c>
      <c r="K38" s="127"/>
      <c r="L38" s="42">
        <v>222</v>
      </c>
      <c r="M38" s="42">
        <f t="shared" si="0"/>
        <v>2922</v>
      </c>
      <c r="N38" s="42">
        <f t="shared" si="0"/>
        <v>2922</v>
      </c>
      <c r="O38" s="513">
        <f t="shared" si="1"/>
        <v>100</v>
      </c>
      <c r="P38" s="127"/>
      <c r="Q38" s="127"/>
      <c r="R38" s="127"/>
      <c r="S38" s="127"/>
      <c r="T38" s="141"/>
      <c r="U38" s="141"/>
      <c r="V38" s="141"/>
      <c r="W38" s="147"/>
      <c r="X38" s="29"/>
      <c r="Y38" s="29"/>
      <c r="Z38" s="29"/>
      <c r="AA38" s="29"/>
      <c r="AB38" s="29"/>
    </row>
    <row r="39" spans="1:28" ht="16.5" thickBot="1">
      <c r="A39" s="117">
        <v>41</v>
      </c>
      <c r="B39" s="44">
        <v>229005</v>
      </c>
      <c r="C39" s="45" t="s">
        <v>25</v>
      </c>
      <c r="D39" s="46">
        <v>182</v>
      </c>
      <c r="E39" s="46"/>
      <c r="F39" s="46">
        <f t="shared" si="4"/>
        <v>182</v>
      </c>
      <c r="G39" s="46"/>
      <c r="H39" s="437">
        <f t="shared" si="5"/>
        <v>182</v>
      </c>
      <c r="I39" s="46"/>
      <c r="J39" s="437">
        <f t="shared" si="5"/>
        <v>182</v>
      </c>
      <c r="K39" s="125"/>
      <c r="L39" s="46"/>
      <c r="M39" s="46">
        <f t="shared" si="0"/>
        <v>182</v>
      </c>
      <c r="N39" s="46">
        <v>116</v>
      </c>
      <c r="O39" s="514">
        <f t="shared" si="1"/>
        <v>63.73626373626373</v>
      </c>
      <c r="P39" s="125"/>
      <c r="Q39" s="125"/>
      <c r="R39" s="148"/>
      <c r="S39" s="148"/>
      <c r="T39" s="149"/>
      <c r="U39" s="149"/>
      <c r="V39" s="149"/>
      <c r="W39" s="63"/>
      <c r="X39" s="150"/>
      <c r="Y39" s="149"/>
      <c r="Z39" s="29"/>
      <c r="AA39" s="29"/>
      <c r="AB39" s="29"/>
    </row>
    <row r="40" spans="1:28" ht="16.5" thickBot="1">
      <c r="A40" s="287"/>
      <c r="B40" s="58"/>
      <c r="C40" s="49"/>
      <c r="D40" s="60"/>
      <c r="E40" s="60"/>
      <c r="F40" s="431">
        <f t="shared" si="4"/>
        <v>0</v>
      </c>
      <c r="G40" s="60"/>
      <c r="H40" s="479">
        <f t="shared" si="5"/>
        <v>0</v>
      </c>
      <c r="I40" s="60"/>
      <c r="J40" s="479">
        <f t="shared" si="5"/>
        <v>0</v>
      </c>
      <c r="K40" s="125"/>
      <c r="L40" s="60"/>
      <c r="M40" s="60">
        <f t="shared" si="0"/>
        <v>0</v>
      </c>
      <c r="N40" s="60">
        <f t="shared" si="0"/>
        <v>0</v>
      </c>
      <c r="O40" s="523"/>
      <c r="P40" s="125"/>
      <c r="Q40" s="125"/>
      <c r="R40" s="148"/>
      <c r="S40" s="148"/>
      <c r="T40" s="149"/>
      <c r="U40" s="149"/>
      <c r="V40" s="149"/>
      <c r="W40" s="63"/>
      <c r="X40" s="150"/>
      <c r="Y40" s="149"/>
      <c r="Z40" s="29"/>
      <c r="AA40" s="29"/>
      <c r="AB40" s="29"/>
    </row>
    <row r="41" spans="1:28" ht="16.5" thickBot="1">
      <c r="A41" s="123"/>
      <c r="B41" s="620" t="s">
        <v>255</v>
      </c>
      <c r="C41" s="621"/>
      <c r="D41" s="428"/>
      <c r="E41" s="428"/>
      <c r="F41" s="438"/>
      <c r="G41" s="428"/>
      <c r="H41" s="430"/>
      <c r="I41" s="428"/>
      <c r="J41" s="430"/>
      <c r="K41" s="125"/>
      <c r="L41" s="428"/>
      <c r="M41" s="428">
        <f t="shared" si="0"/>
        <v>0</v>
      </c>
      <c r="N41" s="428">
        <f t="shared" si="0"/>
        <v>0</v>
      </c>
      <c r="O41" s="520"/>
      <c r="P41" s="125"/>
      <c r="Q41" s="125"/>
      <c r="R41" s="148"/>
      <c r="S41" s="148"/>
      <c r="T41" s="149"/>
      <c r="U41" s="149"/>
      <c r="V41" s="149"/>
      <c r="W41" s="63"/>
      <c r="X41" s="150"/>
      <c r="Y41" s="149"/>
      <c r="Z41" s="29"/>
      <c r="AA41" s="29"/>
      <c r="AB41" s="29"/>
    </row>
    <row r="42" spans="1:28" ht="16.5" thickBot="1">
      <c r="A42" s="439">
        <v>41</v>
      </c>
      <c r="B42" s="440">
        <v>243</v>
      </c>
      <c r="C42" s="441" t="s">
        <v>15</v>
      </c>
      <c r="D42" s="442">
        <v>20</v>
      </c>
      <c r="E42" s="442"/>
      <c r="F42" s="442">
        <f t="shared" si="4"/>
        <v>20</v>
      </c>
      <c r="G42" s="442"/>
      <c r="H42" s="443">
        <f>F42+G42</f>
        <v>20</v>
      </c>
      <c r="I42" s="442"/>
      <c r="J42" s="443">
        <f>H42+I42</f>
        <v>20</v>
      </c>
      <c r="K42" s="125"/>
      <c r="L42" s="442"/>
      <c r="M42" s="442">
        <f t="shared" si="0"/>
        <v>20</v>
      </c>
      <c r="N42" s="442">
        <v>10</v>
      </c>
      <c r="O42" s="524">
        <f t="shared" si="1"/>
        <v>50</v>
      </c>
      <c r="P42" s="125"/>
      <c r="Q42" s="125"/>
      <c r="R42" s="148"/>
      <c r="S42" s="148"/>
      <c r="T42" s="149"/>
      <c r="U42" s="149"/>
      <c r="V42" s="149"/>
      <c r="W42" s="63"/>
      <c r="X42" s="63"/>
      <c r="Y42" s="149"/>
      <c r="Z42" s="29"/>
      <c r="AA42" s="29"/>
      <c r="AB42" s="29"/>
    </row>
    <row r="43" spans="2:28" ht="16.5" thickBot="1">
      <c r="B43" s="58"/>
      <c r="C43" s="49"/>
      <c r="D43" s="59"/>
      <c r="E43" s="59"/>
      <c r="F43" s="59"/>
      <c r="G43" s="59"/>
      <c r="H43" s="59"/>
      <c r="I43" s="59"/>
      <c r="J43" s="59"/>
      <c r="K43" s="128"/>
      <c r="L43" s="59"/>
      <c r="M43" s="59">
        <f t="shared" si="0"/>
        <v>0</v>
      </c>
      <c r="N43" s="59">
        <f t="shared" si="0"/>
        <v>0</v>
      </c>
      <c r="O43" s="525"/>
      <c r="P43" s="128"/>
      <c r="Q43" s="128"/>
      <c r="R43" s="128"/>
      <c r="S43" s="128"/>
      <c r="T43" s="62"/>
      <c r="U43" s="62"/>
      <c r="V43" s="63"/>
      <c r="W43" s="63"/>
      <c r="X43" s="149"/>
      <c r="Y43" s="29"/>
      <c r="Z43" s="29"/>
      <c r="AA43" s="29"/>
      <c r="AB43" s="29"/>
    </row>
    <row r="44" spans="1:28" ht="15.75">
      <c r="A44" s="123"/>
      <c r="B44" s="618" t="s">
        <v>71</v>
      </c>
      <c r="C44" s="619"/>
      <c r="D44" s="48"/>
      <c r="E44" s="48"/>
      <c r="F44" s="48"/>
      <c r="G44" s="48"/>
      <c r="H44" s="477"/>
      <c r="I44" s="48"/>
      <c r="J44" s="477"/>
      <c r="K44" s="128"/>
      <c r="L44" s="48"/>
      <c r="M44" s="48">
        <f t="shared" si="0"/>
        <v>0</v>
      </c>
      <c r="N44" s="48">
        <f t="shared" si="0"/>
        <v>0</v>
      </c>
      <c r="O44" s="516"/>
      <c r="P44" s="128"/>
      <c r="Q44" s="128"/>
      <c r="R44" s="128"/>
      <c r="S44" s="128"/>
      <c r="T44" s="62"/>
      <c r="U44" s="62"/>
      <c r="V44" s="63"/>
      <c r="W44" s="63"/>
      <c r="X44" s="149"/>
      <c r="Y44" s="29"/>
      <c r="Z44" s="29"/>
      <c r="AA44" s="29"/>
      <c r="AB44" s="29"/>
    </row>
    <row r="45" spans="1:26" ht="15.75">
      <c r="A45" s="113">
        <v>41</v>
      </c>
      <c r="B45" s="40">
        <v>292008</v>
      </c>
      <c r="C45" s="41" t="s">
        <v>217</v>
      </c>
      <c r="D45" s="42">
        <v>1500</v>
      </c>
      <c r="E45" s="42"/>
      <c r="F45" s="42">
        <f>D45+E45</f>
        <v>1500</v>
      </c>
      <c r="G45" s="42"/>
      <c r="H45" s="43">
        <f>F45+G45</f>
        <v>1500</v>
      </c>
      <c r="I45" s="42">
        <v>350</v>
      </c>
      <c r="J45" s="43">
        <f>H45+I45</f>
        <v>1850</v>
      </c>
      <c r="K45" s="128"/>
      <c r="L45" s="42"/>
      <c r="M45" s="42">
        <f t="shared" si="0"/>
        <v>1850</v>
      </c>
      <c r="N45" s="42">
        <v>1755</v>
      </c>
      <c r="O45" s="513">
        <f t="shared" si="1"/>
        <v>94.86486486486486</v>
      </c>
      <c r="P45" s="128"/>
      <c r="Q45" s="128"/>
      <c r="R45" s="129"/>
      <c r="S45" s="129"/>
      <c r="T45" s="62"/>
      <c r="U45" s="62"/>
      <c r="V45" s="62"/>
      <c r="W45" s="63"/>
      <c r="X45" s="63"/>
      <c r="Y45" s="149"/>
      <c r="Z45" s="29"/>
    </row>
    <row r="46" spans="1:26" ht="15.75">
      <c r="A46" s="113">
        <v>41</v>
      </c>
      <c r="B46" s="40">
        <v>292012</v>
      </c>
      <c r="C46" s="41" t="s">
        <v>256</v>
      </c>
      <c r="D46" s="42">
        <v>1500</v>
      </c>
      <c r="E46" s="42"/>
      <c r="F46" s="42">
        <f>D46+E46</f>
        <v>1500</v>
      </c>
      <c r="G46" s="42">
        <v>6279</v>
      </c>
      <c r="H46" s="43">
        <f>F46+G46</f>
        <v>7779</v>
      </c>
      <c r="I46" s="42"/>
      <c r="J46" s="43">
        <f>H46+I46</f>
        <v>7779</v>
      </c>
      <c r="K46" s="137"/>
      <c r="L46" s="42">
        <v>-739</v>
      </c>
      <c r="M46" s="42">
        <f t="shared" si="0"/>
        <v>7040</v>
      </c>
      <c r="N46" s="42">
        <f t="shared" si="0"/>
        <v>7040</v>
      </c>
      <c r="O46" s="513">
        <f t="shared" si="1"/>
        <v>100</v>
      </c>
      <c r="P46" s="137"/>
      <c r="Q46" s="137"/>
      <c r="R46" s="137"/>
      <c r="S46" s="137"/>
      <c r="X46" s="63"/>
      <c r="Y46" s="149"/>
      <c r="Z46" s="29"/>
    </row>
    <row r="47" spans="1:26" ht="15.75">
      <c r="A47" s="114">
        <v>41</v>
      </c>
      <c r="B47" s="56">
        <v>292027</v>
      </c>
      <c r="C47" s="68" t="s">
        <v>33</v>
      </c>
      <c r="D47" s="237">
        <v>7000</v>
      </c>
      <c r="E47" s="237"/>
      <c r="F47" s="42">
        <f>D47+E47</f>
        <v>7000</v>
      </c>
      <c r="G47" s="237"/>
      <c r="H47" s="43">
        <f>F47+G47</f>
        <v>7000</v>
      </c>
      <c r="I47" s="237">
        <v>1100</v>
      </c>
      <c r="J47" s="43">
        <f>H47+I47</f>
        <v>8100</v>
      </c>
      <c r="K47" s="137"/>
      <c r="L47" s="237">
        <v>4692</v>
      </c>
      <c r="M47" s="237">
        <f t="shared" si="0"/>
        <v>12792</v>
      </c>
      <c r="N47" s="237">
        <v>12791</v>
      </c>
      <c r="O47" s="519">
        <f t="shared" si="1"/>
        <v>99.99218261413382</v>
      </c>
      <c r="P47" s="137"/>
      <c r="Q47" s="137"/>
      <c r="R47" s="137"/>
      <c r="S47" s="137"/>
      <c r="X47" s="63"/>
      <c r="Y47" s="149"/>
      <c r="Z47" s="29"/>
    </row>
    <row r="48" spans="1:26" ht="15.75">
      <c r="A48" s="114">
        <v>41</v>
      </c>
      <c r="B48" s="56">
        <v>2902027</v>
      </c>
      <c r="C48" s="355" t="s">
        <v>278</v>
      </c>
      <c r="D48" s="237">
        <v>500</v>
      </c>
      <c r="E48" s="237"/>
      <c r="F48" s="42">
        <f>D48+E48</f>
        <v>500</v>
      </c>
      <c r="G48" s="237"/>
      <c r="H48" s="43">
        <f>F48+G48</f>
        <v>500</v>
      </c>
      <c r="I48" s="237"/>
      <c r="J48" s="43">
        <f>H48+I48</f>
        <v>500</v>
      </c>
      <c r="K48" s="137"/>
      <c r="L48" s="237">
        <v>-450</v>
      </c>
      <c r="M48" s="237">
        <f t="shared" si="0"/>
        <v>50</v>
      </c>
      <c r="N48" s="237">
        <f t="shared" si="0"/>
        <v>50</v>
      </c>
      <c r="O48" s="519">
        <f t="shared" si="1"/>
        <v>100</v>
      </c>
      <c r="P48" s="137"/>
      <c r="Q48" s="137"/>
      <c r="R48" s="137"/>
      <c r="S48" s="137"/>
      <c r="X48" s="63"/>
      <c r="Y48" s="149"/>
      <c r="Z48" s="29"/>
    </row>
    <row r="49" spans="1:26" ht="15.75">
      <c r="A49" s="114">
        <v>41</v>
      </c>
      <c r="B49" s="56">
        <v>290027</v>
      </c>
      <c r="C49" s="355" t="s">
        <v>366</v>
      </c>
      <c r="D49" s="237"/>
      <c r="E49" s="237"/>
      <c r="F49" s="237"/>
      <c r="G49" s="237"/>
      <c r="H49" s="478"/>
      <c r="I49" s="237">
        <v>135</v>
      </c>
      <c r="J49" s="43">
        <f>H49+I49</f>
        <v>135</v>
      </c>
      <c r="K49" s="137"/>
      <c r="L49" s="237">
        <v>750</v>
      </c>
      <c r="M49" s="237">
        <f t="shared" si="0"/>
        <v>885</v>
      </c>
      <c r="N49" s="237">
        <f t="shared" si="0"/>
        <v>885</v>
      </c>
      <c r="O49" s="519">
        <f t="shared" si="1"/>
        <v>100</v>
      </c>
      <c r="P49" s="137"/>
      <c r="Q49" s="137"/>
      <c r="R49" s="137"/>
      <c r="S49" s="137"/>
      <c r="X49" s="63"/>
      <c r="Y49" s="149"/>
      <c r="Z49" s="29"/>
    </row>
    <row r="50" spans="1:26" ht="16.5" customHeight="1" thickBot="1">
      <c r="A50" s="118"/>
      <c r="B50" s="50"/>
      <c r="C50" s="51"/>
      <c r="D50" s="52">
        <f>SUM(D21:D48)</f>
        <v>77688</v>
      </c>
      <c r="E50" s="52">
        <f>SUM(E21:E48)</f>
        <v>0</v>
      </c>
      <c r="F50" s="52">
        <f>SUM(F21:F48)</f>
        <v>77688</v>
      </c>
      <c r="G50" s="52">
        <f>SUM(G21:G48)</f>
        <v>9110</v>
      </c>
      <c r="H50" s="448">
        <f>SUM(H21:H48)</f>
        <v>86798</v>
      </c>
      <c r="I50" s="52">
        <f>SUM(I21:I49)</f>
        <v>8150</v>
      </c>
      <c r="J50" s="448">
        <f>SUM(J21:J49)</f>
        <v>94948</v>
      </c>
      <c r="K50" s="448">
        <f>SUM(K21:K49)</f>
        <v>0</v>
      </c>
      <c r="L50" s="448">
        <f>SUM(L21:L49)</f>
        <v>5037</v>
      </c>
      <c r="M50" s="52">
        <f t="shared" si="0"/>
        <v>99985</v>
      </c>
      <c r="N50" s="52">
        <f>SUM(N21:N49)</f>
        <v>95126</v>
      </c>
      <c r="O50" s="517">
        <f t="shared" si="1"/>
        <v>95.1402710406561</v>
      </c>
      <c r="P50" s="151"/>
      <c r="Q50" s="151"/>
      <c r="R50" s="151"/>
      <c r="S50" s="151"/>
      <c r="X50" s="63"/>
      <c r="Y50" s="149"/>
      <c r="Z50" s="29"/>
    </row>
    <row r="51" spans="2:26" ht="15.75" customHeight="1" thickBot="1">
      <c r="B51" s="64"/>
      <c r="C51" s="65"/>
      <c r="D51" s="66"/>
      <c r="E51" s="66"/>
      <c r="F51" s="66"/>
      <c r="G51" s="66"/>
      <c r="H51" s="66"/>
      <c r="I51" s="66"/>
      <c r="J51" s="66"/>
      <c r="K51" s="126"/>
      <c r="L51" s="66"/>
      <c r="M51" s="66">
        <f t="shared" si="0"/>
        <v>0</v>
      </c>
      <c r="N51" s="66">
        <f t="shared" si="0"/>
        <v>0</v>
      </c>
      <c r="O51" s="526"/>
      <c r="P51" s="151"/>
      <c r="Q51" s="151"/>
      <c r="R51" s="151"/>
      <c r="S51" s="151"/>
      <c r="X51" s="63"/>
      <c r="Y51" s="149"/>
      <c r="Z51" s="29"/>
    </row>
    <row r="52" spans="1:26" ht="16.5" thickBot="1">
      <c r="A52" s="446"/>
      <c r="B52" s="626" t="s">
        <v>223</v>
      </c>
      <c r="C52" s="627"/>
      <c r="D52" s="57">
        <f>SUM(D53:D70)</f>
        <v>204313</v>
      </c>
      <c r="E52" s="57">
        <f>SUM(E53:E70)</f>
        <v>-30858</v>
      </c>
      <c r="F52" s="57">
        <f>SUM(F53:F70)</f>
        <v>173455</v>
      </c>
      <c r="G52" s="57">
        <f>SUM(G53:G71)</f>
        <v>7641</v>
      </c>
      <c r="H52" s="447">
        <f>SUM(H53:H71)</f>
        <v>181096</v>
      </c>
      <c r="I52" s="57">
        <f>SUM(I53:I72)</f>
        <v>107092</v>
      </c>
      <c r="J52" s="57">
        <f>SUM(J53:J72)</f>
        <v>288188</v>
      </c>
      <c r="K52" s="57">
        <f>SUM(K53:K72)</f>
        <v>0</v>
      </c>
      <c r="L52" s="57">
        <f>SUM(L53:L72)</f>
        <v>-40</v>
      </c>
      <c r="M52" s="57">
        <f t="shared" si="0"/>
        <v>288148</v>
      </c>
      <c r="N52" s="57">
        <f>SUM(N53:N72)</f>
        <v>287809</v>
      </c>
      <c r="O52" s="527">
        <f t="shared" si="1"/>
        <v>99.88235212460263</v>
      </c>
      <c r="P52" s="151"/>
      <c r="Q52" s="151"/>
      <c r="R52" s="151"/>
      <c r="S52" s="151"/>
      <c r="X52" s="63"/>
      <c r="Y52" s="149"/>
      <c r="Z52" s="29"/>
    </row>
    <row r="53" spans="1:26" ht="15.75">
      <c r="A53" s="444">
        <v>111</v>
      </c>
      <c r="B53" s="426">
        <v>311</v>
      </c>
      <c r="C53" s="427" t="s">
        <v>110</v>
      </c>
      <c r="D53" s="445">
        <v>1691</v>
      </c>
      <c r="E53" s="445"/>
      <c r="F53" s="445">
        <f>D53+E53</f>
        <v>1691</v>
      </c>
      <c r="G53" s="445"/>
      <c r="H53" s="480">
        <f>F53+G53</f>
        <v>1691</v>
      </c>
      <c r="I53" s="445"/>
      <c r="J53" s="480">
        <f>H53+I53</f>
        <v>1691</v>
      </c>
      <c r="K53" s="126"/>
      <c r="L53" s="445">
        <v>-1295</v>
      </c>
      <c r="M53" s="445">
        <f t="shared" si="0"/>
        <v>396</v>
      </c>
      <c r="N53" s="445">
        <f t="shared" si="0"/>
        <v>396</v>
      </c>
      <c r="O53" s="528">
        <f t="shared" si="1"/>
        <v>100</v>
      </c>
      <c r="P53" s="151"/>
      <c r="Q53" s="151"/>
      <c r="R53" s="151"/>
      <c r="S53" s="151"/>
      <c r="X53" s="63"/>
      <c r="Y53" s="149"/>
      <c r="Z53" s="29"/>
    </row>
    <row r="54" spans="1:26" ht="15.75">
      <c r="A54" s="113">
        <v>111</v>
      </c>
      <c r="B54" s="40">
        <v>312</v>
      </c>
      <c r="C54" s="41" t="s">
        <v>271</v>
      </c>
      <c r="D54" s="69">
        <v>188</v>
      </c>
      <c r="E54" s="69"/>
      <c r="F54" s="69">
        <f aca="true" t="shared" si="6" ref="F54:F70">D54+E54</f>
        <v>188</v>
      </c>
      <c r="G54" s="69"/>
      <c r="H54" s="241">
        <f aca="true" t="shared" si="7" ref="H54:J72">F54+G54</f>
        <v>188</v>
      </c>
      <c r="I54" s="69"/>
      <c r="J54" s="241">
        <f t="shared" si="7"/>
        <v>188</v>
      </c>
      <c r="K54" s="126"/>
      <c r="L54" s="69"/>
      <c r="M54" s="69">
        <f t="shared" si="0"/>
        <v>188</v>
      </c>
      <c r="N54" s="69">
        <f t="shared" si="0"/>
        <v>188</v>
      </c>
      <c r="O54" s="522">
        <f t="shared" si="1"/>
        <v>100</v>
      </c>
      <c r="P54" s="151"/>
      <c r="Q54" s="151"/>
      <c r="R54" s="151"/>
      <c r="S54" s="151"/>
      <c r="X54" s="63"/>
      <c r="Y54" s="149"/>
      <c r="Z54" s="29"/>
    </row>
    <row r="55" spans="1:26" ht="19.5" customHeight="1">
      <c r="A55" s="113">
        <v>41</v>
      </c>
      <c r="B55" s="40">
        <v>311</v>
      </c>
      <c r="C55" s="242" t="s">
        <v>105</v>
      </c>
      <c r="D55" s="243">
        <v>1000</v>
      </c>
      <c r="E55" s="243"/>
      <c r="F55" s="69">
        <f t="shared" si="6"/>
        <v>1000</v>
      </c>
      <c r="G55" s="243"/>
      <c r="H55" s="241">
        <f t="shared" si="7"/>
        <v>1000</v>
      </c>
      <c r="I55" s="243">
        <v>882</v>
      </c>
      <c r="J55" s="241">
        <f t="shared" si="7"/>
        <v>1882</v>
      </c>
      <c r="L55" s="243"/>
      <c r="M55" s="243">
        <f t="shared" si="0"/>
        <v>1882</v>
      </c>
      <c r="N55" s="243">
        <f t="shared" si="0"/>
        <v>1882</v>
      </c>
      <c r="O55" s="529">
        <f t="shared" si="1"/>
        <v>100</v>
      </c>
      <c r="X55" s="63"/>
      <c r="Y55" s="149"/>
      <c r="Z55" s="29"/>
    </row>
    <row r="56" spans="1:26" ht="15.75">
      <c r="A56" s="244">
        <v>111</v>
      </c>
      <c r="B56" s="245">
        <v>312001</v>
      </c>
      <c r="C56" s="242" t="s">
        <v>26</v>
      </c>
      <c r="D56" s="243">
        <v>4942</v>
      </c>
      <c r="E56" s="243">
        <v>8</v>
      </c>
      <c r="F56" s="69">
        <f t="shared" si="6"/>
        <v>4950</v>
      </c>
      <c r="G56" s="243"/>
      <c r="H56" s="241">
        <f t="shared" si="7"/>
        <v>4950</v>
      </c>
      <c r="I56" s="243">
        <v>119</v>
      </c>
      <c r="J56" s="241">
        <f t="shared" si="7"/>
        <v>5069</v>
      </c>
      <c r="L56" s="243"/>
      <c r="M56" s="243">
        <f t="shared" si="0"/>
        <v>5069</v>
      </c>
      <c r="N56" s="243">
        <f t="shared" si="0"/>
        <v>5069</v>
      </c>
      <c r="O56" s="529">
        <f t="shared" si="1"/>
        <v>100</v>
      </c>
      <c r="X56" s="63"/>
      <c r="Y56" s="149"/>
      <c r="Z56" s="29"/>
    </row>
    <row r="57" spans="1:26" ht="15.75">
      <c r="A57" s="112">
        <v>111</v>
      </c>
      <c r="B57" s="337">
        <v>312001</v>
      </c>
      <c r="C57" s="158" t="s">
        <v>216</v>
      </c>
      <c r="D57" s="338">
        <v>2170</v>
      </c>
      <c r="E57" s="338"/>
      <c r="F57" s="69">
        <f t="shared" si="6"/>
        <v>2170</v>
      </c>
      <c r="G57" s="338"/>
      <c r="H57" s="241">
        <f t="shared" si="7"/>
        <v>2170</v>
      </c>
      <c r="I57" s="338"/>
      <c r="J57" s="241">
        <f t="shared" si="7"/>
        <v>2170</v>
      </c>
      <c r="K57" s="270"/>
      <c r="L57" s="338">
        <v>-1113</v>
      </c>
      <c r="M57" s="338">
        <f t="shared" si="0"/>
        <v>1057</v>
      </c>
      <c r="N57" s="338">
        <f t="shared" si="0"/>
        <v>1057</v>
      </c>
      <c r="O57" s="530">
        <f t="shared" si="1"/>
        <v>100</v>
      </c>
      <c r="X57" s="63"/>
      <c r="Y57" s="149"/>
      <c r="Z57" s="29"/>
    </row>
    <row r="58" spans="1:26" ht="15.75">
      <c r="A58" s="113">
        <v>111</v>
      </c>
      <c r="B58" s="40">
        <v>312001</v>
      </c>
      <c r="C58" s="41" t="s">
        <v>27</v>
      </c>
      <c r="D58" s="286">
        <v>184931</v>
      </c>
      <c r="E58" s="286">
        <v>-31514</v>
      </c>
      <c r="F58" s="69">
        <f t="shared" si="6"/>
        <v>153417</v>
      </c>
      <c r="G58" s="286"/>
      <c r="H58" s="241">
        <f t="shared" si="7"/>
        <v>153417</v>
      </c>
      <c r="I58" s="286">
        <v>6459</v>
      </c>
      <c r="J58" s="241">
        <f t="shared" si="7"/>
        <v>159876</v>
      </c>
      <c r="L58" s="286">
        <v>2533</v>
      </c>
      <c r="M58" s="286">
        <f t="shared" si="0"/>
        <v>162409</v>
      </c>
      <c r="N58" s="286">
        <f t="shared" si="0"/>
        <v>162409</v>
      </c>
      <c r="O58" s="531">
        <f t="shared" si="1"/>
        <v>100</v>
      </c>
      <c r="P58" s="270"/>
      <c r="X58" s="63"/>
      <c r="Y58" s="149"/>
      <c r="Z58" s="29"/>
    </row>
    <row r="59" spans="1:26" ht="15.75">
      <c r="A59" s="113">
        <v>111</v>
      </c>
      <c r="B59" s="40">
        <v>312001</v>
      </c>
      <c r="C59" s="41" t="s">
        <v>27</v>
      </c>
      <c r="D59" s="286"/>
      <c r="E59" s="286"/>
      <c r="F59" s="69"/>
      <c r="G59" s="286"/>
      <c r="H59" s="241"/>
      <c r="I59" s="286"/>
      <c r="J59" s="241">
        <f t="shared" si="7"/>
        <v>0</v>
      </c>
      <c r="L59" s="286"/>
      <c r="M59" s="286">
        <f t="shared" si="0"/>
        <v>0</v>
      </c>
      <c r="N59" s="286">
        <f t="shared" si="0"/>
        <v>0</v>
      </c>
      <c r="O59" s="531"/>
      <c r="P59" s="270"/>
      <c r="X59" s="63"/>
      <c r="Y59" s="149"/>
      <c r="Z59" s="29"/>
    </row>
    <row r="60" spans="1:26" ht="15.75">
      <c r="A60" s="113">
        <v>111</v>
      </c>
      <c r="B60" s="40">
        <v>312001</v>
      </c>
      <c r="C60" s="41" t="s">
        <v>106</v>
      </c>
      <c r="D60" s="69">
        <v>2356</v>
      </c>
      <c r="E60" s="69"/>
      <c r="F60" s="69">
        <f t="shared" si="6"/>
        <v>2356</v>
      </c>
      <c r="G60" s="69"/>
      <c r="H60" s="241">
        <f t="shared" si="7"/>
        <v>2356</v>
      </c>
      <c r="I60" s="69"/>
      <c r="J60" s="241">
        <f t="shared" si="7"/>
        <v>2356</v>
      </c>
      <c r="L60" s="69">
        <v>-484</v>
      </c>
      <c r="M60" s="69">
        <f t="shared" si="0"/>
        <v>1872</v>
      </c>
      <c r="N60" s="69">
        <f t="shared" si="0"/>
        <v>1872</v>
      </c>
      <c r="O60" s="522">
        <f t="shared" si="1"/>
        <v>100</v>
      </c>
      <c r="X60" s="63"/>
      <c r="Y60" s="152"/>
      <c r="Z60" s="29"/>
    </row>
    <row r="61" spans="1:26" ht="15.75">
      <c r="A61" s="113">
        <v>111</v>
      </c>
      <c r="B61" s="40">
        <v>312001</v>
      </c>
      <c r="C61" s="41" t="s">
        <v>16</v>
      </c>
      <c r="D61" s="69">
        <v>962</v>
      </c>
      <c r="E61" s="69"/>
      <c r="F61" s="69">
        <f t="shared" si="6"/>
        <v>962</v>
      </c>
      <c r="G61" s="69"/>
      <c r="H61" s="241">
        <f t="shared" si="7"/>
        <v>962</v>
      </c>
      <c r="I61" s="69"/>
      <c r="J61" s="241">
        <f t="shared" si="7"/>
        <v>962</v>
      </c>
      <c r="L61" s="69">
        <v>-218</v>
      </c>
      <c r="M61" s="69">
        <f t="shared" si="0"/>
        <v>744</v>
      </c>
      <c r="N61" s="69">
        <f t="shared" si="0"/>
        <v>744</v>
      </c>
      <c r="O61" s="522">
        <f t="shared" si="1"/>
        <v>100</v>
      </c>
      <c r="X61" s="29"/>
      <c r="Y61" s="29"/>
      <c r="Z61" s="29"/>
    </row>
    <row r="62" spans="1:26" ht="15" customHeight="1">
      <c r="A62" s="113">
        <v>111</v>
      </c>
      <c r="B62" s="40">
        <v>312001</v>
      </c>
      <c r="C62" s="41" t="s">
        <v>28</v>
      </c>
      <c r="D62" s="69">
        <v>2279</v>
      </c>
      <c r="E62" s="69"/>
      <c r="F62" s="69">
        <f t="shared" si="6"/>
        <v>2279</v>
      </c>
      <c r="G62" s="69"/>
      <c r="H62" s="241">
        <f t="shared" si="7"/>
        <v>2279</v>
      </c>
      <c r="I62" s="69"/>
      <c r="J62" s="241">
        <f t="shared" si="7"/>
        <v>2279</v>
      </c>
      <c r="L62" s="69">
        <v>488</v>
      </c>
      <c r="M62" s="69">
        <f t="shared" si="0"/>
        <v>2767</v>
      </c>
      <c r="N62" s="69">
        <f t="shared" si="0"/>
        <v>2767</v>
      </c>
      <c r="O62" s="522">
        <f t="shared" si="1"/>
        <v>100</v>
      </c>
      <c r="V62" s="65"/>
      <c r="W62" s="65"/>
      <c r="X62" s="35"/>
      <c r="Y62" s="153"/>
      <c r="Z62" s="29"/>
    </row>
    <row r="63" spans="1:26" ht="15.75">
      <c r="A63" s="113">
        <v>111</v>
      </c>
      <c r="B63" s="40">
        <v>312001</v>
      </c>
      <c r="C63" s="41" t="s">
        <v>175</v>
      </c>
      <c r="D63" s="262">
        <v>196</v>
      </c>
      <c r="E63" s="262"/>
      <c r="F63" s="69">
        <f t="shared" si="6"/>
        <v>196</v>
      </c>
      <c r="G63" s="262"/>
      <c r="H63" s="241">
        <f t="shared" si="7"/>
        <v>196</v>
      </c>
      <c r="I63" s="262"/>
      <c r="J63" s="241">
        <f t="shared" si="7"/>
        <v>196</v>
      </c>
      <c r="K63" s="130" t="s">
        <v>290</v>
      </c>
      <c r="L63" s="501"/>
      <c r="M63" s="262">
        <f t="shared" si="0"/>
        <v>196</v>
      </c>
      <c r="N63" s="262">
        <v>165</v>
      </c>
      <c r="O63" s="532">
        <f t="shared" si="1"/>
        <v>84.18367346938776</v>
      </c>
      <c r="V63" s="65"/>
      <c r="W63" s="65"/>
      <c r="X63" s="62"/>
      <c r="Y63" s="62"/>
      <c r="Z63" s="29"/>
    </row>
    <row r="64" spans="1:26" ht="15.75">
      <c r="A64" s="113">
        <v>111</v>
      </c>
      <c r="B64" s="40">
        <v>312001</v>
      </c>
      <c r="C64" s="41" t="s">
        <v>224</v>
      </c>
      <c r="D64" s="42">
        <v>93</v>
      </c>
      <c r="E64" s="42"/>
      <c r="F64" s="69">
        <f t="shared" si="6"/>
        <v>93</v>
      </c>
      <c r="G64" s="42"/>
      <c r="H64" s="241">
        <f t="shared" si="7"/>
        <v>93</v>
      </c>
      <c r="I64" s="42"/>
      <c r="J64" s="241">
        <f t="shared" si="7"/>
        <v>93</v>
      </c>
      <c r="L64" s="42">
        <v>-16</v>
      </c>
      <c r="M64" s="42">
        <f t="shared" si="0"/>
        <v>77</v>
      </c>
      <c r="N64" s="42">
        <f t="shared" si="0"/>
        <v>77</v>
      </c>
      <c r="O64" s="513">
        <f t="shared" si="1"/>
        <v>100</v>
      </c>
      <c r="V64" s="65"/>
      <c r="W64" s="65"/>
      <c r="X64" s="62"/>
      <c r="Y64" s="62"/>
      <c r="Z64" s="29"/>
    </row>
    <row r="65" spans="1:26" ht="15.75">
      <c r="A65" s="113">
        <v>111</v>
      </c>
      <c r="B65" s="40">
        <v>312001</v>
      </c>
      <c r="C65" s="41" t="s">
        <v>199</v>
      </c>
      <c r="D65" s="42">
        <v>1640</v>
      </c>
      <c r="E65" s="42">
        <v>8</v>
      </c>
      <c r="F65" s="69">
        <f t="shared" si="6"/>
        <v>1648</v>
      </c>
      <c r="G65" s="42"/>
      <c r="H65" s="241">
        <f t="shared" si="7"/>
        <v>1648</v>
      </c>
      <c r="I65" s="42"/>
      <c r="J65" s="241">
        <f t="shared" si="7"/>
        <v>1648</v>
      </c>
      <c r="L65" s="42"/>
      <c r="M65" s="42">
        <f t="shared" si="0"/>
        <v>1648</v>
      </c>
      <c r="N65" s="42">
        <f t="shared" si="0"/>
        <v>1648</v>
      </c>
      <c r="O65" s="513">
        <f t="shared" si="1"/>
        <v>100</v>
      </c>
      <c r="V65" s="62"/>
      <c r="W65" s="62"/>
      <c r="X65" s="62"/>
      <c r="Y65" s="62"/>
      <c r="Z65" s="29"/>
    </row>
    <row r="66" spans="1:26" ht="15.75">
      <c r="A66" s="113">
        <v>111</v>
      </c>
      <c r="B66" s="40">
        <v>312001</v>
      </c>
      <c r="C66" s="41" t="s">
        <v>200</v>
      </c>
      <c r="D66" s="42">
        <v>585</v>
      </c>
      <c r="E66" s="42"/>
      <c r="F66" s="69">
        <f t="shared" si="6"/>
        <v>585</v>
      </c>
      <c r="G66" s="42"/>
      <c r="H66" s="241">
        <f t="shared" si="7"/>
        <v>585</v>
      </c>
      <c r="I66" s="42"/>
      <c r="J66" s="241">
        <f t="shared" si="7"/>
        <v>585</v>
      </c>
      <c r="L66" s="42"/>
      <c r="M66" s="42">
        <f t="shared" si="0"/>
        <v>585</v>
      </c>
      <c r="N66" s="42">
        <f t="shared" si="0"/>
        <v>585</v>
      </c>
      <c r="O66" s="513">
        <f t="shared" si="1"/>
        <v>100</v>
      </c>
      <c r="V66" s="65"/>
      <c r="W66" s="65"/>
      <c r="X66" s="62"/>
      <c r="Y66" s="62"/>
      <c r="Z66" s="29"/>
    </row>
    <row r="67" spans="1:26" ht="15.75">
      <c r="A67" s="114">
        <v>111</v>
      </c>
      <c r="B67" s="56">
        <v>312001</v>
      </c>
      <c r="C67" s="356" t="s">
        <v>298</v>
      </c>
      <c r="D67" s="237"/>
      <c r="E67" s="237">
        <v>640</v>
      </c>
      <c r="F67" s="69">
        <f t="shared" si="6"/>
        <v>640</v>
      </c>
      <c r="G67" s="237"/>
      <c r="H67" s="241">
        <f t="shared" si="7"/>
        <v>640</v>
      </c>
      <c r="I67" s="237"/>
      <c r="J67" s="241">
        <f t="shared" si="7"/>
        <v>640</v>
      </c>
      <c r="L67" s="237"/>
      <c r="M67" s="237">
        <f t="shared" si="0"/>
        <v>640</v>
      </c>
      <c r="N67" s="237">
        <f t="shared" si="0"/>
        <v>640</v>
      </c>
      <c r="O67" s="519">
        <f t="shared" si="1"/>
        <v>100</v>
      </c>
      <c r="V67" s="65"/>
      <c r="W67" s="65"/>
      <c r="X67" s="62"/>
      <c r="Y67" s="62"/>
      <c r="Z67" s="29"/>
    </row>
    <row r="68" spans="1:26" ht="15.75">
      <c r="A68" s="114">
        <v>111</v>
      </c>
      <c r="B68" s="56">
        <v>312001</v>
      </c>
      <c r="C68" s="356" t="s">
        <v>349</v>
      </c>
      <c r="D68" s="237"/>
      <c r="E68" s="237"/>
      <c r="F68" s="69"/>
      <c r="G68" s="237">
        <v>200</v>
      </c>
      <c r="H68" s="241">
        <f t="shared" si="7"/>
        <v>200</v>
      </c>
      <c r="I68" s="237">
        <v>90</v>
      </c>
      <c r="J68" s="241">
        <f t="shared" si="7"/>
        <v>290</v>
      </c>
      <c r="L68" s="237">
        <v>87</v>
      </c>
      <c r="M68" s="237">
        <f t="shared" si="0"/>
        <v>377</v>
      </c>
      <c r="N68" s="237">
        <v>376</v>
      </c>
      <c r="O68" s="519">
        <f t="shared" si="1"/>
        <v>99.73474801061008</v>
      </c>
      <c r="V68" s="65"/>
      <c r="W68" s="65"/>
      <c r="X68" s="62"/>
      <c r="Y68" s="62"/>
      <c r="Z68" s="29"/>
    </row>
    <row r="69" spans="1:61" s="352" customFormat="1" ht="15.75">
      <c r="A69" s="114">
        <v>111</v>
      </c>
      <c r="B69" s="56">
        <v>312001</v>
      </c>
      <c r="C69" s="356" t="s">
        <v>99</v>
      </c>
      <c r="D69" s="237">
        <v>1230</v>
      </c>
      <c r="E69" s="237"/>
      <c r="F69" s="69">
        <f t="shared" si="6"/>
        <v>1230</v>
      </c>
      <c r="G69" s="237"/>
      <c r="H69" s="241">
        <f t="shared" si="7"/>
        <v>1230</v>
      </c>
      <c r="I69" s="237"/>
      <c r="J69" s="241">
        <f t="shared" si="7"/>
        <v>1230</v>
      </c>
      <c r="K69" s="270"/>
      <c r="L69" s="237"/>
      <c r="M69" s="237">
        <f t="shared" si="0"/>
        <v>1230</v>
      </c>
      <c r="N69" s="237">
        <v>1230</v>
      </c>
      <c r="O69" s="519">
        <f t="shared" si="1"/>
        <v>100</v>
      </c>
      <c r="P69" s="270"/>
      <c r="Q69" s="270"/>
      <c r="R69" s="270"/>
      <c r="S69" s="270"/>
      <c r="T69" s="349"/>
      <c r="U69" s="349"/>
      <c r="V69" s="350"/>
      <c r="W69" s="350"/>
      <c r="X69" s="336"/>
      <c r="Y69" s="336"/>
      <c r="Z69" s="351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</row>
    <row r="70" spans="1:61" s="352" customFormat="1" ht="15.75">
      <c r="A70" s="357">
        <v>111</v>
      </c>
      <c r="B70" s="358">
        <v>312001</v>
      </c>
      <c r="C70" s="355" t="s">
        <v>248</v>
      </c>
      <c r="D70" s="359">
        <v>50</v>
      </c>
      <c r="E70" s="359"/>
      <c r="F70" s="69">
        <f t="shared" si="6"/>
        <v>50</v>
      </c>
      <c r="G70" s="359"/>
      <c r="H70" s="241">
        <f t="shared" si="7"/>
        <v>50</v>
      </c>
      <c r="I70" s="359"/>
      <c r="J70" s="241">
        <f t="shared" si="7"/>
        <v>50</v>
      </c>
      <c r="K70" s="270"/>
      <c r="L70" s="502">
        <v>-22</v>
      </c>
      <c r="M70" s="359">
        <f t="shared" si="0"/>
        <v>28</v>
      </c>
      <c r="N70" s="359">
        <v>27</v>
      </c>
      <c r="O70" s="533">
        <f t="shared" si="1"/>
        <v>96.42857142857143</v>
      </c>
      <c r="P70" s="270"/>
      <c r="Q70" s="270"/>
      <c r="R70" s="270"/>
      <c r="S70" s="270"/>
      <c r="T70" s="349"/>
      <c r="U70" s="349"/>
      <c r="V70" s="350"/>
      <c r="W70" s="350"/>
      <c r="X70" s="336"/>
      <c r="Y70" s="336"/>
      <c r="Z70" s="351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49"/>
      <c r="AZ70" s="349"/>
      <c r="BA70" s="349"/>
      <c r="BB70" s="349"/>
      <c r="BC70" s="349"/>
      <c r="BD70" s="349"/>
      <c r="BE70" s="349"/>
      <c r="BF70" s="349"/>
      <c r="BG70" s="349"/>
      <c r="BH70" s="349"/>
      <c r="BI70" s="349"/>
    </row>
    <row r="71" spans="1:61" s="352" customFormat="1" ht="15.75">
      <c r="A71" s="357">
        <v>111</v>
      </c>
      <c r="B71" s="358">
        <v>312001</v>
      </c>
      <c r="C71" s="355" t="s">
        <v>343</v>
      </c>
      <c r="D71" s="359"/>
      <c r="E71" s="359"/>
      <c r="F71" s="359"/>
      <c r="G71" s="359">
        <v>7441</v>
      </c>
      <c r="H71" s="241">
        <f t="shared" si="7"/>
        <v>7441</v>
      </c>
      <c r="I71" s="359"/>
      <c r="J71" s="241">
        <f t="shared" si="7"/>
        <v>7441</v>
      </c>
      <c r="K71" s="270"/>
      <c r="L71" s="359"/>
      <c r="M71" s="359">
        <f t="shared" si="0"/>
        <v>7441</v>
      </c>
      <c r="N71" s="359">
        <v>7135</v>
      </c>
      <c r="O71" s="533">
        <f t="shared" si="1"/>
        <v>95.88764950947454</v>
      </c>
      <c r="P71" s="270"/>
      <c r="Q71" s="270"/>
      <c r="R71" s="270"/>
      <c r="S71" s="270"/>
      <c r="T71" s="349"/>
      <c r="U71" s="349"/>
      <c r="V71" s="350"/>
      <c r="W71" s="350"/>
      <c r="X71" s="336"/>
      <c r="Y71" s="336"/>
      <c r="Z71" s="351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49"/>
      <c r="BC71" s="349"/>
      <c r="BD71" s="349"/>
      <c r="BE71" s="349"/>
      <c r="BF71" s="349"/>
      <c r="BG71" s="349"/>
      <c r="BH71" s="349"/>
      <c r="BI71" s="349"/>
    </row>
    <row r="72" spans="1:61" s="352" customFormat="1" ht="15.75">
      <c r="A72" s="357" t="s">
        <v>371</v>
      </c>
      <c r="B72" s="358"/>
      <c r="C72" s="355" t="s">
        <v>372</v>
      </c>
      <c r="D72" s="359"/>
      <c r="E72" s="359"/>
      <c r="F72" s="359"/>
      <c r="G72" s="359"/>
      <c r="H72" s="487"/>
      <c r="I72" s="359">
        <v>99542</v>
      </c>
      <c r="J72" s="241">
        <f t="shared" si="7"/>
        <v>99542</v>
      </c>
      <c r="K72" s="270"/>
      <c r="L72" s="359"/>
      <c r="M72" s="359">
        <f t="shared" si="0"/>
        <v>99542</v>
      </c>
      <c r="N72" s="359">
        <f t="shared" si="0"/>
        <v>99542</v>
      </c>
      <c r="O72" s="533">
        <f t="shared" si="1"/>
        <v>100</v>
      </c>
      <c r="P72" s="270"/>
      <c r="Q72" s="270"/>
      <c r="R72" s="270"/>
      <c r="S72" s="270"/>
      <c r="T72" s="349"/>
      <c r="U72" s="349"/>
      <c r="V72" s="350"/>
      <c r="W72" s="350"/>
      <c r="X72" s="336"/>
      <c r="Y72" s="336"/>
      <c r="Z72" s="351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  <c r="AU72" s="349"/>
      <c r="AV72" s="349"/>
      <c r="AW72" s="349"/>
      <c r="AX72" s="349"/>
      <c r="AY72" s="349"/>
      <c r="AZ72" s="349"/>
      <c r="BA72" s="349"/>
      <c r="BB72" s="349"/>
      <c r="BC72" s="349"/>
      <c r="BD72" s="349"/>
      <c r="BE72" s="349"/>
      <c r="BF72" s="349"/>
      <c r="BG72" s="349"/>
      <c r="BH72" s="349"/>
      <c r="BI72" s="349"/>
    </row>
    <row r="73" spans="1:25" ht="21" customHeight="1" thickBot="1">
      <c r="A73" s="118"/>
      <c r="B73" s="50"/>
      <c r="C73" s="51" t="s">
        <v>66</v>
      </c>
      <c r="D73" s="52">
        <f aca="true" t="shared" si="8" ref="D73:L73">D52+D50+D18</f>
        <v>739180</v>
      </c>
      <c r="E73" s="52">
        <f t="shared" si="8"/>
        <v>8493</v>
      </c>
      <c r="F73" s="52">
        <f t="shared" si="8"/>
        <v>747673</v>
      </c>
      <c r="G73" s="52">
        <f t="shared" si="8"/>
        <v>16751</v>
      </c>
      <c r="H73" s="448">
        <f t="shared" si="8"/>
        <v>764424</v>
      </c>
      <c r="I73" s="52">
        <f t="shared" si="8"/>
        <v>115246</v>
      </c>
      <c r="J73" s="448">
        <f t="shared" si="8"/>
        <v>879670</v>
      </c>
      <c r="K73" s="448">
        <f t="shared" si="8"/>
        <v>0</v>
      </c>
      <c r="L73" s="448">
        <f t="shared" si="8"/>
        <v>12938</v>
      </c>
      <c r="M73" s="52">
        <f t="shared" si="0"/>
        <v>892608</v>
      </c>
      <c r="N73" s="52">
        <f>N18+N50+N52</f>
        <v>886640.07</v>
      </c>
      <c r="O73" s="517">
        <f t="shared" si="1"/>
        <v>99.33140527532802</v>
      </c>
      <c r="V73" s="65"/>
      <c r="W73" s="65"/>
      <c r="X73" s="65"/>
      <c r="Y73" s="65"/>
    </row>
    <row r="74" spans="21:25" ht="19.5" customHeight="1" thickBot="1">
      <c r="U74" s="65"/>
      <c r="V74" s="65"/>
      <c r="W74" s="65"/>
      <c r="X74" s="65"/>
      <c r="Y74" s="65"/>
    </row>
    <row r="75" spans="1:25" ht="15.75">
      <c r="A75" s="119">
        <v>43</v>
      </c>
      <c r="B75" s="67">
        <v>231</v>
      </c>
      <c r="C75" s="260" t="s">
        <v>218</v>
      </c>
      <c r="D75" s="261"/>
      <c r="E75" s="261"/>
      <c r="F75" s="261"/>
      <c r="G75" s="261">
        <v>796</v>
      </c>
      <c r="H75" s="261">
        <f>F75+G75</f>
        <v>796</v>
      </c>
      <c r="I75" s="261"/>
      <c r="J75" s="261">
        <f>H75+I75</f>
        <v>796</v>
      </c>
      <c r="L75" s="261">
        <v>1764</v>
      </c>
      <c r="M75" s="261">
        <f aca="true" t="shared" si="9" ref="M75:N83">L75+J75</f>
        <v>2560</v>
      </c>
      <c r="N75" s="261">
        <v>2559</v>
      </c>
      <c r="O75" s="534">
        <f t="shared" si="1"/>
        <v>99.9609375</v>
      </c>
      <c r="U75" s="65"/>
      <c r="V75" s="65"/>
      <c r="W75" s="65"/>
      <c r="X75" s="65"/>
      <c r="Y75" s="65"/>
    </row>
    <row r="76" spans="1:25" ht="15.75">
      <c r="A76" s="339">
        <v>43</v>
      </c>
      <c r="B76" s="393">
        <v>233001</v>
      </c>
      <c r="C76" s="68" t="s">
        <v>64</v>
      </c>
      <c r="D76" s="241">
        <v>46000</v>
      </c>
      <c r="E76" s="241"/>
      <c r="F76" s="241">
        <f>D76+E76</f>
        <v>46000</v>
      </c>
      <c r="G76" s="241">
        <v>-796</v>
      </c>
      <c r="H76" s="241">
        <f>F76+G76</f>
        <v>45204</v>
      </c>
      <c r="I76" s="241">
        <v>-8400</v>
      </c>
      <c r="J76" s="241">
        <f>H76+I76</f>
        <v>36804</v>
      </c>
      <c r="K76" s="130" t="s">
        <v>305</v>
      </c>
      <c r="L76" s="241">
        <v>2692</v>
      </c>
      <c r="M76" s="241">
        <f t="shared" si="9"/>
        <v>39496</v>
      </c>
      <c r="N76" s="241">
        <v>39496</v>
      </c>
      <c r="O76" s="535">
        <f t="shared" si="1"/>
        <v>100</v>
      </c>
      <c r="U76" s="65"/>
      <c r="V76" s="65"/>
      <c r="W76" s="65"/>
      <c r="X76" s="65"/>
      <c r="Y76" s="65"/>
    </row>
    <row r="77" spans="1:25" ht="16.5" thickBot="1">
      <c r="A77" s="120"/>
      <c r="B77" s="70"/>
      <c r="C77" s="71" t="s">
        <v>29</v>
      </c>
      <c r="D77" s="52">
        <f aca="true" t="shared" si="10" ref="D77:L77">SUM(D75:D76)</f>
        <v>46000</v>
      </c>
      <c r="E77" s="52">
        <f t="shared" si="10"/>
        <v>0</v>
      </c>
      <c r="F77" s="52">
        <f t="shared" si="10"/>
        <v>46000</v>
      </c>
      <c r="G77" s="52">
        <f t="shared" si="10"/>
        <v>0</v>
      </c>
      <c r="H77" s="448">
        <f t="shared" si="10"/>
        <v>46000</v>
      </c>
      <c r="I77" s="52">
        <f t="shared" si="10"/>
        <v>-8400</v>
      </c>
      <c r="J77" s="448">
        <f t="shared" si="10"/>
        <v>37600</v>
      </c>
      <c r="K77" s="448">
        <f t="shared" si="10"/>
        <v>0</v>
      </c>
      <c r="L77" s="448">
        <f t="shared" si="10"/>
        <v>4456</v>
      </c>
      <c r="M77" s="52">
        <f t="shared" si="9"/>
        <v>42056</v>
      </c>
      <c r="N77" s="52">
        <f>SUM(N75:N76)</f>
        <v>42055</v>
      </c>
      <c r="O77" s="517">
        <f aca="true" t="shared" si="11" ref="O77:O82">N77/M77*100</f>
        <v>99.99762221799506</v>
      </c>
      <c r="X77" s="65"/>
      <c r="Y77" s="65"/>
    </row>
    <row r="78" spans="1:25" ht="14.25" customHeight="1" thickBot="1">
      <c r="A78" s="121"/>
      <c r="B78" s="39"/>
      <c r="D78" s="72"/>
      <c r="E78" s="72"/>
      <c r="F78" s="72"/>
      <c r="G78" s="72"/>
      <c r="H78" s="72"/>
      <c r="I78" s="72"/>
      <c r="J78" s="72"/>
      <c r="L78" s="72"/>
      <c r="M78" s="72"/>
      <c r="N78" s="72"/>
      <c r="O78" s="536"/>
      <c r="X78" s="65"/>
      <c r="Y78" s="65"/>
    </row>
    <row r="79" spans="1:25" ht="15" customHeight="1" thickBot="1">
      <c r="A79" s="119">
        <v>46</v>
      </c>
      <c r="B79" s="67">
        <v>454001</v>
      </c>
      <c r="C79" s="260" t="s">
        <v>107</v>
      </c>
      <c r="D79" s="261">
        <v>15000</v>
      </c>
      <c r="E79" s="261">
        <v>4549</v>
      </c>
      <c r="F79" s="261">
        <f>D79+E79</f>
        <v>19549</v>
      </c>
      <c r="G79" s="261">
        <v>2030</v>
      </c>
      <c r="H79" s="261">
        <f>F79+G79</f>
        <v>21579</v>
      </c>
      <c r="I79" s="261">
        <v>6200</v>
      </c>
      <c r="J79" s="261">
        <f>H79+I79</f>
        <v>27779</v>
      </c>
      <c r="K79" s="544"/>
      <c r="L79" s="261">
        <v>-27779</v>
      </c>
      <c r="M79" s="261">
        <f t="shared" si="9"/>
        <v>0</v>
      </c>
      <c r="N79" s="261">
        <f t="shared" si="9"/>
        <v>0</v>
      </c>
      <c r="O79" s="534"/>
      <c r="X79" s="65"/>
      <c r="Y79" s="65"/>
    </row>
    <row r="80" spans="1:15" ht="16.5" thickBot="1">
      <c r="A80" s="119" t="s">
        <v>294</v>
      </c>
      <c r="B80" s="67">
        <v>453</v>
      </c>
      <c r="C80" s="41" t="s">
        <v>108</v>
      </c>
      <c r="D80" s="43">
        <v>25</v>
      </c>
      <c r="E80" s="43"/>
      <c r="F80" s="43">
        <f>D80+E80</f>
        <v>25</v>
      </c>
      <c r="G80" s="43">
        <v>75</v>
      </c>
      <c r="H80" s="43">
        <f>F80+G80</f>
        <v>100</v>
      </c>
      <c r="I80" s="43"/>
      <c r="J80" s="43">
        <f>H80+I80</f>
        <v>100</v>
      </c>
      <c r="K80" s="125"/>
      <c r="L80" s="43"/>
      <c r="M80" s="43">
        <f t="shared" si="9"/>
        <v>100</v>
      </c>
      <c r="N80" s="43">
        <v>99</v>
      </c>
      <c r="O80" s="537">
        <f t="shared" si="11"/>
        <v>99</v>
      </c>
    </row>
    <row r="81" spans="1:15" ht="15.75">
      <c r="A81" s="119">
        <v>41</v>
      </c>
      <c r="B81" s="67">
        <v>411005</v>
      </c>
      <c r="C81" s="41" t="s">
        <v>109</v>
      </c>
      <c r="D81" s="43">
        <v>1115</v>
      </c>
      <c r="E81" s="43"/>
      <c r="F81" s="43">
        <f>D81+E81</f>
        <v>1115</v>
      </c>
      <c r="G81" s="43">
        <v>728</v>
      </c>
      <c r="H81" s="43">
        <f>F81+G81</f>
        <v>1843</v>
      </c>
      <c r="I81" s="43">
        <v>150</v>
      </c>
      <c r="J81" s="43">
        <f>H81+I81</f>
        <v>1993</v>
      </c>
      <c r="K81" s="125"/>
      <c r="L81" s="43">
        <v>474</v>
      </c>
      <c r="M81" s="43">
        <f t="shared" si="9"/>
        <v>2467</v>
      </c>
      <c r="N81" s="43">
        <f t="shared" si="9"/>
        <v>2467</v>
      </c>
      <c r="O81" s="537">
        <f t="shared" si="11"/>
        <v>100</v>
      </c>
    </row>
    <row r="82" spans="1:15" ht="18" customHeight="1">
      <c r="A82" s="122"/>
      <c r="B82" s="73"/>
      <c r="C82" s="74" t="s">
        <v>30</v>
      </c>
      <c r="D82" s="75">
        <f aca="true" t="shared" si="12" ref="D82:L82">SUM(D79:D81)</f>
        <v>16140</v>
      </c>
      <c r="E82" s="75">
        <f t="shared" si="12"/>
        <v>4549</v>
      </c>
      <c r="F82" s="75">
        <f t="shared" si="12"/>
        <v>20689</v>
      </c>
      <c r="G82" s="75">
        <f t="shared" si="12"/>
        <v>2833</v>
      </c>
      <c r="H82" s="449">
        <f t="shared" si="12"/>
        <v>23522</v>
      </c>
      <c r="I82" s="75">
        <f t="shared" si="12"/>
        <v>6350</v>
      </c>
      <c r="J82" s="449">
        <f t="shared" si="12"/>
        <v>29872</v>
      </c>
      <c r="K82" s="449">
        <f t="shared" si="12"/>
        <v>0</v>
      </c>
      <c r="L82" s="449">
        <f t="shared" si="12"/>
        <v>-27305</v>
      </c>
      <c r="M82" s="75">
        <f t="shared" si="9"/>
        <v>2567</v>
      </c>
      <c r="N82" s="75">
        <f>SUM(N79:N81)</f>
        <v>2566</v>
      </c>
      <c r="O82" s="545">
        <f t="shared" si="11"/>
        <v>99.9610440202571</v>
      </c>
    </row>
    <row r="83" spans="1:15" ht="21.75" customHeight="1" thickBot="1">
      <c r="A83" s="120"/>
      <c r="B83" s="70"/>
      <c r="C83" s="71" t="s">
        <v>78</v>
      </c>
      <c r="D83" s="546">
        <v>0</v>
      </c>
      <c r="E83" s="546"/>
      <c r="F83" s="546">
        <f>D83+E83</f>
        <v>0</v>
      </c>
      <c r="G83" s="546"/>
      <c r="H83" s="448">
        <f>F83+G83</f>
        <v>0</v>
      </c>
      <c r="I83" s="546"/>
      <c r="J83" s="448"/>
      <c r="K83" s="547"/>
      <c r="L83" s="546"/>
      <c r="M83" s="546">
        <f t="shared" si="9"/>
        <v>0</v>
      </c>
      <c r="N83" s="546">
        <v>2079</v>
      </c>
      <c r="O83" s="548">
        <v>0</v>
      </c>
    </row>
    <row r="84" spans="1:15" ht="24.75" customHeight="1" thickBot="1">
      <c r="A84" s="539"/>
      <c r="B84" s="540"/>
      <c r="C84" s="541" t="s">
        <v>31</v>
      </c>
      <c r="D84" s="542">
        <f>D82+D77+D73</f>
        <v>801320</v>
      </c>
      <c r="E84" s="542">
        <f>E73+E77+E82+E83</f>
        <v>13042</v>
      </c>
      <c r="F84" s="542">
        <f>F82+F77+F73+F83</f>
        <v>814362</v>
      </c>
      <c r="G84" s="542">
        <f>G73+G77+G82+G83</f>
        <v>19584</v>
      </c>
      <c r="H84" s="542">
        <f>H82+H77+H73+H83</f>
        <v>833946</v>
      </c>
      <c r="I84" s="542">
        <f>I73+I77+I82+I83</f>
        <v>113196</v>
      </c>
      <c r="J84" s="542">
        <f>J82+J77+J73+J83</f>
        <v>947142</v>
      </c>
      <c r="K84" s="542">
        <f>K82+K77+K73+K83</f>
        <v>0</v>
      </c>
      <c r="L84" s="542">
        <f>L82+L77+L73+L83</f>
        <v>-9911</v>
      </c>
      <c r="M84" s="542">
        <f>J84+L84</f>
        <v>937231</v>
      </c>
      <c r="N84" s="542">
        <f>N82+N83+N77+N73</f>
        <v>933340.07</v>
      </c>
      <c r="O84" s="543">
        <v>0</v>
      </c>
    </row>
    <row r="85" ht="18" customHeight="1"/>
  </sheetData>
  <sheetProtection/>
  <mergeCells count="12">
    <mergeCell ref="B52:C52"/>
    <mergeCell ref="B41:C41"/>
    <mergeCell ref="B44:C44"/>
    <mergeCell ref="B3:E3"/>
    <mergeCell ref="B13:C13"/>
    <mergeCell ref="B14:C14"/>
    <mergeCell ref="B20:C20"/>
    <mergeCell ref="B27:C27"/>
    <mergeCell ref="B2:E2"/>
    <mergeCell ref="B4:C4"/>
    <mergeCell ref="B7:C7"/>
    <mergeCell ref="B8:C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5"/>
  <sheetViews>
    <sheetView zoomScalePageLayoutView="0" workbookViewId="0" topLeftCell="D190">
      <selection activeCell="A1" sqref="A1:O315"/>
    </sheetView>
  </sheetViews>
  <sheetFormatPr defaultColWidth="9.140625" defaultRowHeight="12.75"/>
  <cols>
    <col min="1" max="1" width="6.421875" style="108" customWidth="1"/>
    <col min="2" max="2" width="10.8515625" style="108" customWidth="1"/>
    <col min="3" max="3" width="10.140625" style="49" customWidth="1"/>
    <col min="4" max="4" width="57.421875" style="49" customWidth="1"/>
    <col min="5" max="5" width="14.7109375" style="49" customWidth="1"/>
    <col min="6" max="6" width="14.28125" style="49" customWidth="1"/>
    <col min="7" max="14" width="13.421875" style="49" customWidth="1"/>
    <col min="15" max="15" width="13.421875" style="549" customWidth="1"/>
    <col min="16" max="16384" width="9.140625" style="62" customWidth="1"/>
  </cols>
  <sheetData>
    <row r="1" spans="3:6" ht="18">
      <c r="C1" s="622" t="s">
        <v>396</v>
      </c>
      <c r="D1" s="622"/>
      <c r="E1" s="622"/>
      <c r="F1" s="622"/>
    </row>
    <row r="2" ht="16.5" thickBot="1"/>
    <row r="3" spans="1:15" ht="16.5" thickBot="1">
      <c r="A3" s="288" t="s">
        <v>85</v>
      </c>
      <c r="B3" s="198" t="s">
        <v>177</v>
      </c>
      <c r="C3" s="607" t="s">
        <v>55</v>
      </c>
      <c r="D3" s="76" t="s">
        <v>21</v>
      </c>
      <c r="E3" s="33" t="s">
        <v>79</v>
      </c>
      <c r="F3" s="33" t="s">
        <v>295</v>
      </c>
      <c r="G3" s="33" t="s">
        <v>79</v>
      </c>
      <c r="H3" s="33" t="s">
        <v>338</v>
      </c>
      <c r="I3" s="33" t="s">
        <v>79</v>
      </c>
      <c r="J3" s="33" t="s">
        <v>357</v>
      </c>
      <c r="K3" s="33" t="s">
        <v>79</v>
      </c>
      <c r="L3" s="33" t="s">
        <v>378</v>
      </c>
      <c r="M3" s="33" t="s">
        <v>79</v>
      </c>
      <c r="N3" s="33" t="s">
        <v>390</v>
      </c>
      <c r="O3" s="550" t="s">
        <v>392</v>
      </c>
    </row>
    <row r="4" spans="1:15" ht="16.5" thickBot="1">
      <c r="A4" s="289" t="s">
        <v>86</v>
      </c>
      <c r="B4" s="231" t="s">
        <v>176</v>
      </c>
      <c r="C4" s="608" t="s">
        <v>62</v>
      </c>
      <c r="D4" s="109"/>
      <c r="E4" s="34">
        <v>2015</v>
      </c>
      <c r="F4" s="34"/>
      <c r="G4" s="34" t="s">
        <v>296</v>
      </c>
      <c r="H4" s="34"/>
      <c r="I4" s="34" t="s">
        <v>296</v>
      </c>
      <c r="J4" s="34"/>
      <c r="K4" s="34" t="s">
        <v>296</v>
      </c>
      <c r="L4" s="34"/>
      <c r="M4" s="34" t="s">
        <v>296</v>
      </c>
      <c r="N4" s="505">
        <v>42369</v>
      </c>
      <c r="O4" s="551" t="s">
        <v>397</v>
      </c>
    </row>
    <row r="5" spans="1:15" ht="15.75">
      <c r="A5" s="290"/>
      <c r="B5" s="353" t="s">
        <v>291</v>
      </c>
      <c r="C5" s="609"/>
      <c r="D5" s="199" t="s">
        <v>272</v>
      </c>
      <c r="E5" s="179">
        <f aca="true" t="shared" si="0" ref="E5:L5">SUM(E6:E77)</f>
        <v>248110</v>
      </c>
      <c r="F5" s="179">
        <f t="shared" si="0"/>
        <v>-44</v>
      </c>
      <c r="G5" s="291">
        <f t="shared" si="0"/>
        <v>248117</v>
      </c>
      <c r="H5" s="179">
        <f t="shared" si="0"/>
        <v>4812</v>
      </c>
      <c r="I5" s="291">
        <f t="shared" si="0"/>
        <v>252929</v>
      </c>
      <c r="J5" s="179">
        <f t="shared" si="0"/>
        <v>1666</v>
      </c>
      <c r="K5" s="291">
        <f t="shared" si="0"/>
        <v>254595</v>
      </c>
      <c r="L5" s="291">
        <f t="shared" si="0"/>
        <v>-9673</v>
      </c>
      <c r="M5" s="291">
        <f>K5+L5</f>
        <v>244922</v>
      </c>
      <c r="N5" s="291">
        <f>SUM(N6:N77)</f>
        <v>241743</v>
      </c>
      <c r="O5" s="600">
        <f>N5/M5*100</f>
        <v>98.7020357501572</v>
      </c>
    </row>
    <row r="6" spans="1:15" ht="32.25">
      <c r="A6" s="292"/>
      <c r="B6" s="271"/>
      <c r="C6" s="610"/>
      <c r="D6" s="354" t="s">
        <v>111</v>
      </c>
      <c r="E6" s="272"/>
      <c r="F6" s="272"/>
      <c r="G6" s="293"/>
      <c r="H6" s="272"/>
      <c r="I6" s="293"/>
      <c r="J6" s="272"/>
      <c r="K6" s="293"/>
      <c r="L6" s="272"/>
      <c r="M6" s="293">
        <f aca="true" t="shared" si="1" ref="M6:N70">K6+L6</f>
        <v>0</v>
      </c>
      <c r="N6" s="293">
        <f t="shared" si="1"/>
        <v>0</v>
      </c>
      <c r="O6" s="293"/>
    </row>
    <row r="7" spans="1:15" ht="15.75">
      <c r="A7" s="361">
        <v>41</v>
      </c>
      <c r="B7" s="362"/>
      <c r="C7" s="370">
        <v>61</v>
      </c>
      <c r="D7" s="363" t="s">
        <v>257</v>
      </c>
      <c r="E7" s="364">
        <v>121200</v>
      </c>
      <c r="F7" s="364"/>
      <c r="G7" s="364">
        <f aca="true" t="shared" si="2" ref="G7:G36">E7+F7</f>
        <v>121200</v>
      </c>
      <c r="H7" s="364"/>
      <c r="I7" s="458">
        <f aca="true" t="shared" si="3" ref="I7:K36">G7+H7</f>
        <v>121200</v>
      </c>
      <c r="J7" s="364"/>
      <c r="K7" s="458">
        <f t="shared" si="3"/>
        <v>121200</v>
      </c>
      <c r="L7" s="364">
        <v>6750</v>
      </c>
      <c r="M7" s="458">
        <f t="shared" si="1"/>
        <v>127950</v>
      </c>
      <c r="N7" s="458">
        <v>127949</v>
      </c>
      <c r="O7" s="552">
        <f>N7/M7*100</f>
        <v>99.99921844470497</v>
      </c>
    </row>
    <row r="8" spans="1:15" ht="15.75">
      <c r="A8" s="365">
        <v>111</v>
      </c>
      <c r="B8" s="366"/>
      <c r="C8" s="611">
        <v>611</v>
      </c>
      <c r="D8" s="367" t="s">
        <v>225</v>
      </c>
      <c r="E8" s="368">
        <v>188</v>
      </c>
      <c r="F8" s="368"/>
      <c r="G8" s="364">
        <f t="shared" si="2"/>
        <v>188</v>
      </c>
      <c r="H8" s="368"/>
      <c r="I8" s="458">
        <f t="shared" si="3"/>
        <v>188</v>
      </c>
      <c r="J8" s="368"/>
      <c r="K8" s="458">
        <f t="shared" si="3"/>
        <v>188</v>
      </c>
      <c r="L8" s="368"/>
      <c r="M8" s="458">
        <f t="shared" si="1"/>
        <v>188</v>
      </c>
      <c r="N8" s="458">
        <f t="shared" si="1"/>
        <v>188</v>
      </c>
      <c r="O8" s="552">
        <f aca="true" t="shared" si="4" ref="O8:O71">N8/M8*100</f>
        <v>100</v>
      </c>
    </row>
    <row r="9" spans="1:15" ht="15.75">
      <c r="A9" s="365">
        <v>111</v>
      </c>
      <c r="B9" s="366"/>
      <c r="C9" s="611">
        <v>611</v>
      </c>
      <c r="D9" s="367" t="s">
        <v>226</v>
      </c>
      <c r="E9" s="368">
        <v>196</v>
      </c>
      <c r="F9" s="368"/>
      <c r="G9" s="364">
        <f t="shared" si="2"/>
        <v>196</v>
      </c>
      <c r="H9" s="368">
        <v>-41</v>
      </c>
      <c r="I9" s="458">
        <f t="shared" si="3"/>
        <v>155</v>
      </c>
      <c r="J9" s="368"/>
      <c r="K9" s="458">
        <f t="shared" si="3"/>
        <v>155</v>
      </c>
      <c r="L9" s="368">
        <v>-46</v>
      </c>
      <c r="M9" s="458">
        <f t="shared" si="1"/>
        <v>109</v>
      </c>
      <c r="N9" s="458">
        <v>109</v>
      </c>
      <c r="O9" s="552">
        <f t="shared" si="4"/>
        <v>100</v>
      </c>
    </row>
    <row r="10" spans="1:15" ht="15.75">
      <c r="A10" s="273"/>
      <c r="B10" s="274"/>
      <c r="C10" s="278">
        <v>620</v>
      </c>
      <c r="D10" s="275" t="s">
        <v>112</v>
      </c>
      <c r="E10" s="276"/>
      <c r="F10" s="276"/>
      <c r="G10" s="276">
        <f t="shared" si="2"/>
        <v>0</v>
      </c>
      <c r="H10" s="276"/>
      <c r="I10" s="459">
        <f t="shared" si="3"/>
        <v>0</v>
      </c>
      <c r="J10" s="276"/>
      <c r="K10" s="459">
        <f t="shared" si="3"/>
        <v>0</v>
      </c>
      <c r="L10" s="276"/>
      <c r="M10" s="459">
        <f t="shared" si="1"/>
        <v>0</v>
      </c>
      <c r="N10" s="459">
        <f t="shared" si="1"/>
        <v>0</v>
      </c>
      <c r="O10" s="553"/>
    </row>
    <row r="11" spans="1:15" ht="15.75">
      <c r="A11" s="369">
        <v>41</v>
      </c>
      <c r="B11" s="366"/>
      <c r="C11" s="370">
        <v>620</v>
      </c>
      <c r="D11" s="264" t="s">
        <v>34</v>
      </c>
      <c r="E11" s="371">
        <v>42982</v>
      </c>
      <c r="F11" s="371"/>
      <c r="G11" s="364">
        <f t="shared" si="2"/>
        <v>42982</v>
      </c>
      <c r="H11" s="371"/>
      <c r="I11" s="458">
        <f t="shared" si="3"/>
        <v>42982</v>
      </c>
      <c r="J11" s="371"/>
      <c r="K11" s="458">
        <f t="shared" si="3"/>
        <v>42982</v>
      </c>
      <c r="L11" s="371">
        <v>2363</v>
      </c>
      <c r="M11" s="458">
        <f t="shared" si="1"/>
        <v>45345</v>
      </c>
      <c r="N11" s="458">
        <v>45341</v>
      </c>
      <c r="O11" s="552">
        <f t="shared" si="4"/>
        <v>99.99117874076524</v>
      </c>
    </row>
    <row r="12" spans="1:15" ht="15.75">
      <c r="A12" s="369">
        <v>111</v>
      </c>
      <c r="B12" s="366"/>
      <c r="C12" s="370">
        <v>620</v>
      </c>
      <c r="D12" s="264" t="s">
        <v>34</v>
      </c>
      <c r="E12" s="371"/>
      <c r="F12" s="371"/>
      <c r="G12" s="364"/>
      <c r="H12" s="371">
        <v>41</v>
      </c>
      <c r="I12" s="458">
        <f t="shared" si="3"/>
        <v>41</v>
      </c>
      <c r="J12" s="371"/>
      <c r="K12" s="458">
        <f t="shared" si="3"/>
        <v>41</v>
      </c>
      <c r="L12" s="371"/>
      <c r="M12" s="458">
        <f t="shared" si="1"/>
        <v>41</v>
      </c>
      <c r="N12" s="458">
        <v>38</v>
      </c>
      <c r="O12" s="552">
        <f t="shared" si="4"/>
        <v>92.6829268292683</v>
      </c>
    </row>
    <row r="13" spans="1:15" ht="15.75">
      <c r="A13" s="110">
        <v>41</v>
      </c>
      <c r="B13" s="167"/>
      <c r="C13" s="77">
        <v>627</v>
      </c>
      <c r="D13" s="78" t="s">
        <v>39</v>
      </c>
      <c r="E13" s="250">
        <v>1000</v>
      </c>
      <c r="F13" s="250"/>
      <c r="G13" s="364">
        <f t="shared" si="2"/>
        <v>1000</v>
      </c>
      <c r="H13" s="250"/>
      <c r="I13" s="458">
        <f t="shared" si="3"/>
        <v>1000</v>
      </c>
      <c r="J13" s="250"/>
      <c r="K13" s="458">
        <f t="shared" si="3"/>
        <v>1000</v>
      </c>
      <c r="L13" s="250"/>
      <c r="M13" s="458">
        <f t="shared" si="1"/>
        <v>1000</v>
      </c>
      <c r="N13" s="458">
        <v>943</v>
      </c>
      <c r="O13" s="552">
        <f t="shared" si="4"/>
        <v>94.3</v>
      </c>
    </row>
    <row r="14" spans="1:15" ht="15.75">
      <c r="A14" s="277"/>
      <c r="B14" s="274"/>
      <c r="C14" s="278">
        <v>630</v>
      </c>
      <c r="D14" s="279" t="s">
        <v>41</v>
      </c>
      <c r="E14" s="280"/>
      <c r="F14" s="280"/>
      <c r="G14" s="280">
        <f t="shared" si="2"/>
        <v>0</v>
      </c>
      <c r="H14" s="280"/>
      <c r="I14" s="460">
        <f t="shared" si="3"/>
        <v>0</v>
      </c>
      <c r="J14" s="280"/>
      <c r="K14" s="460">
        <f t="shared" si="3"/>
        <v>0</v>
      </c>
      <c r="L14" s="280"/>
      <c r="M14" s="460">
        <f t="shared" si="1"/>
        <v>0</v>
      </c>
      <c r="N14" s="460">
        <f t="shared" si="1"/>
        <v>0</v>
      </c>
      <c r="O14" s="554"/>
    </row>
    <row r="15" spans="1:15" ht="15.75">
      <c r="A15" s="110">
        <v>41</v>
      </c>
      <c r="B15" s="167"/>
      <c r="C15" s="202">
        <v>631</v>
      </c>
      <c r="D15" s="203" t="s">
        <v>118</v>
      </c>
      <c r="E15" s="187"/>
      <c r="F15" s="187"/>
      <c r="G15" s="364">
        <f t="shared" si="2"/>
        <v>0</v>
      </c>
      <c r="H15" s="187"/>
      <c r="I15" s="458">
        <f t="shared" si="3"/>
        <v>0</v>
      </c>
      <c r="J15" s="187"/>
      <c r="K15" s="458">
        <f t="shared" si="3"/>
        <v>0</v>
      </c>
      <c r="L15" s="187"/>
      <c r="M15" s="458">
        <f t="shared" si="1"/>
        <v>0</v>
      </c>
      <c r="N15" s="458">
        <f t="shared" si="1"/>
        <v>0</v>
      </c>
      <c r="O15" s="552"/>
    </row>
    <row r="16" spans="1:15" ht="15.75">
      <c r="A16" s="110">
        <v>41</v>
      </c>
      <c r="B16" s="167"/>
      <c r="C16" s="77">
        <v>631001</v>
      </c>
      <c r="D16" s="78" t="s">
        <v>0</v>
      </c>
      <c r="E16" s="186">
        <v>850</v>
      </c>
      <c r="F16" s="186">
        <v>50</v>
      </c>
      <c r="G16" s="364">
        <f t="shared" si="2"/>
        <v>900</v>
      </c>
      <c r="H16" s="186"/>
      <c r="I16" s="458">
        <f t="shared" si="3"/>
        <v>900</v>
      </c>
      <c r="J16" s="186"/>
      <c r="K16" s="458">
        <f t="shared" si="3"/>
        <v>900</v>
      </c>
      <c r="L16" s="186">
        <v>-300</v>
      </c>
      <c r="M16" s="458">
        <f t="shared" si="1"/>
        <v>600</v>
      </c>
      <c r="N16" s="458">
        <v>584</v>
      </c>
      <c r="O16" s="552">
        <f t="shared" si="4"/>
        <v>97.33333333333334</v>
      </c>
    </row>
    <row r="17" spans="1:15" ht="15.75">
      <c r="A17" s="110"/>
      <c r="B17" s="167"/>
      <c r="C17" s="204">
        <v>632</v>
      </c>
      <c r="D17" s="205" t="s">
        <v>227</v>
      </c>
      <c r="E17" s="186"/>
      <c r="F17" s="186"/>
      <c r="G17" s="364">
        <f t="shared" si="2"/>
        <v>0</v>
      </c>
      <c r="H17" s="186"/>
      <c r="I17" s="458">
        <f t="shared" si="3"/>
        <v>0</v>
      </c>
      <c r="J17" s="186"/>
      <c r="K17" s="458">
        <f t="shared" si="3"/>
        <v>0</v>
      </c>
      <c r="L17" s="186"/>
      <c r="M17" s="458">
        <f t="shared" si="1"/>
        <v>0</v>
      </c>
      <c r="N17" s="458">
        <f t="shared" si="1"/>
        <v>0</v>
      </c>
      <c r="O17" s="552"/>
    </row>
    <row r="18" spans="1:15" ht="15.75">
      <c r="A18" s="110">
        <v>41</v>
      </c>
      <c r="B18" s="167"/>
      <c r="C18" s="77">
        <v>632001</v>
      </c>
      <c r="D18" s="78" t="s">
        <v>190</v>
      </c>
      <c r="E18" s="187">
        <v>3000</v>
      </c>
      <c r="F18" s="187"/>
      <c r="G18" s="364">
        <f t="shared" si="2"/>
        <v>3000</v>
      </c>
      <c r="H18" s="187">
        <v>-400</v>
      </c>
      <c r="I18" s="458">
        <f t="shared" si="3"/>
        <v>2600</v>
      </c>
      <c r="J18" s="187"/>
      <c r="K18" s="458">
        <f t="shared" si="3"/>
        <v>2600</v>
      </c>
      <c r="L18" s="187"/>
      <c r="M18" s="458">
        <f t="shared" si="1"/>
        <v>2600</v>
      </c>
      <c r="N18" s="458">
        <v>2597</v>
      </c>
      <c r="O18" s="552">
        <f t="shared" si="4"/>
        <v>99.88461538461539</v>
      </c>
    </row>
    <row r="19" spans="1:15" ht="15.75">
      <c r="A19" s="110">
        <v>41</v>
      </c>
      <c r="B19" s="167"/>
      <c r="C19" s="77">
        <v>632001</v>
      </c>
      <c r="D19" s="78" t="s">
        <v>169</v>
      </c>
      <c r="E19" s="187">
        <v>9000</v>
      </c>
      <c r="F19" s="187"/>
      <c r="G19" s="364">
        <f t="shared" si="2"/>
        <v>9000</v>
      </c>
      <c r="H19" s="187"/>
      <c r="I19" s="458">
        <f t="shared" si="3"/>
        <v>9000</v>
      </c>
      <c r="J19" s="187"/>
      <c r="K19" s="458">
        <f t="shared" si="3"/>
        <v>9000</v>
      </c>
      <c r="L19" s="187"/>
      <c r="M19" s="458">
        <f t="shared" si="1"/>
        <v>9000</v>
      </c>
      <c r="N19" s="458">
        <v>6508</v>
      </c>
      <c r="O19" s="552">
        <f t="shared" si="4"/>
        <v>72.31111111111112</v>
      </c>
    </row>
    <row r="20" spans="1:15" ht="15.75">
      <c r="A20" s="110">
        <v>41</v>
      </c>
      <c r="B20" s="167"/>
      <c r="C20" s="77">
        <v>632003</v>
      </c>
      <c r="D20" s="78" t="s">
        <v>170</v>
      </c>
      <c r="E20" s="187">
        <v>1120</v>
      </c>
      <c r="F20" s="187"/>
      <c r="G20" s="364">
        <f t="shared" si="2"/>
        <v>1120</v>
      </c>
      <c r="H20" s="187"/>
      <c r="I20" s="458">
        <f t="shared" si="3"/>
        <v>1120</v>
      </c>
      <c r="J20" s="187"/>
      <c r="K20" s="458">
        <f t="shared" si="3"/>
        <v>1120</v>
      </c>
      <c r="L20" s="187"/>
      <c r="M20" s="458">
        <f t="shared" si="1"/>
        <v>1120</v>
      </c>
      <c r="N20" s="458">
        <v>1104</v>
      </c>
      <c r="O20" s="552">
        <f t="shared" si="4"/>
        <v>98.57142857142858</v>
      </c>
    </row>
    <row r="21" spans="1:15" ht="15.75">
      <c r="A21" s="110">
        <v>41</v>
      </c>
      <c r="B21" s="167"/>
      <c r="C21" s="77">
        <v>632003</v>
      </c>
      <c r="D21" s="78" t="s">
        <v>171</v>
      </c>
      <c r="E21" s="188">
        <v>4750</v>
      </c>
      <c r="F21" s="188"/>
      <c r="G21" s="364">
        <f t="shared" si="2"/>
        <v>4750</v>
      </c>
      <c r="H21" s="188"/>
      <c r="I21" s="458">
        <f t="shared" si="3"/>
        <v>4750</v>
      </c>
      <c r="J21" s="188"/>
      <c r="K21" s="458">
        <f t="shared" si="3"/>
        <v>4750</v>
      </c>
      <c r="L21" s="188">
        <v>-2000</v>
      </c>
      <c r="M21" s="458">
        <f t="shared" si="1"/>
        <v>2750</v>
      </c>
      <c r="N21" s="458">
        <v>2722</v>
      </c>
      <c r="O21" s="552">
        <f t="shared" si="4"/>
        <v>98.98181818181818</v>
      </c>
    </row>
    <row r="22" spans="1:15" ht="15.75">
      <c r="A22" s="110"/>
      <c r="B22" s="167"/>
      <c r="C22" s="204">
        <v>633</v>
      </c>
      <c r="D22" s="205" t="s">
        <v>119</v>
      </c>
      <c r="E22" s="187"/>
      <c r="F22" s="187"/>
      <c r="G22" s="364">
        <f t="shared" si="2"/>
        <v>0</v>
      </c>
      <c r="H22" s="187"/>
      <c r="I22" s="458">
        <f t="shared" si="3"/>
        <v>0</v>
      </c>
      <c r="J22" s="187"/>
      <c r="K22" s="458">
        <f t="shared" si="3"/>
        <v>0</v>
      </c>
      <c r="L22" s="187"/>
      <c r="M22" s="458">
        <f t="shared" si="1"/>
        <v>0</v>
      </c>
      <c r="N22" s="458">
        <f t="shared" si="1"/>
        <v>0</v>
      </c>
      <c r="O22" s="552"/>
    </row>
    <row r="23" spans="1:15" ht="15.75">
      <c r="A23" s="110">
        <v>41</v>
      </c>
      <c r="B23" s="167"/>
      <c r="C23" s="77">
        <v>633002</v>
      </c>
      <c r="D23" s="78" t="s">
        <v>113</v>
      </c>
      <c r="E23" s="187">
        <v>800</v>
      </c>
      <c r="F23" s="187"/>
      <c r="G23" s="364">
        <f t="shared" si="2"/>
        <v>800</v>
      </c>
      <c r="H23" s="187">
        <v>340</v>
      </c>
      <c r="I23" s="458">
        <f t="shared" si="3"/>
        <v>1140</v>
      </c>
      <c r="J23" s="187"/>
      <c r="K23" s="458">
        <f t="shared" si="3"/>
        <v>1140</v>
      </c>
      <c r="L23" s="187"/>
      <c r="M23" s="458">
        <f t="shared" si="1"/>
        <v>1140</v>
      </c>
      <c r="N23" s="458">
        <v>1140</v>
      </c>
      <c r="O23" s="552">
        <f t="shared" si="4"/>
        <v>100</v>
      </c>
    </row>
    <row r="24" spans="1:15" ht="15.75">
      <c r="A24" s="110">
        <v>41</v>
      </c>
      <c r="B24" s="167"/>
      <c r="C24" s="77">
        <v>633004</v>
      </c>
      <c r="D24" s="78" t="s">
        <v>114</v>
      </c>
      <c r="E24" s="187">
        <v>1000</v>
      </c>
      <c r="F24" s="187"/>
      <c r="G24" s="364">
        <f t="shared" si="2"/>
        <v>1000</v>
      </c>
      <c r="H24" s="187"/>
      <c r="I24" s="458">
        <f t="shared" si="3"/>
        <v>1000</v>
      </c>
      <c r="J24" s="187"/>
      <c r="K24" s="458">
        <f t="shared" si="3"/>
        <v>1000</v>
      </c>
      <c r="L24" s="187">
        <v>-760</v>
      </c>
      <c r="M24" s="458">
        <f t="shared" si="1"/>
        <v>240</v>
      </c>
      <c r="N24" s="458">
        <v>234</v>
      </c>
      <c r="O24" s="552">
        <f t="shared" si="4"/>
        <v>97.5</v>
      </c>
    </row>
    <row r="25" spans="1:15" ht="15.75">
      <c r="A25" s="110">
        <v>41</v>
      </c>
      <c r="B25" s="167"/>
      <c r="C25" s="77">
        <v>633006</v>
      </c>
      <c r="D25" s="78" t="s">
        <v>228</v>
      </c>
      <c r="E25" s="189">
        <v>4800</v>
      </c>
      <c r="F25" s="189">
        <v>300</v>
      </c>
      <c r="G25" s="364">
        <f t="shared" si="2"/>
        <v>5100</v>
      </c>
      <c r="H25" s="189">
        <v>-373</v>
      </c>
      <c r="I25" s="458">
        <f t="shared" si="3"/>
        <v>4727</v>
      </c>
      <c r="J25" s="189"/>
      <c r="K25" s="458">
        <f t="shared" si="3"/>
        <v>4727</v>
      </c>
      <c r="L25" s="189">
        <v>-1400</v>
      </c>
      <c r="M25" s="458">
        <f t="shared" si="1"/>
        <v>3327</v>
      </c>
      <c r="N25" s="458">
        <v>3262</v>
      </c>
      <c r="O25" s="552">
        <f t="shared" si="4"/>
        <v>98.04628794709949</v>
      </c>
    </row>
    <row r="26" spans="1:15" ht="15.75">
      <c r="A26" s="110">
        <v>111</v>
      </c>
      <c r="B26" s="167"/>
      <c r="C26" s="77">
        <v>633006</v>
      </c>
      <c r="D26" s="78" t="s">
        <v>115</v>
      </c>
      <c r="E26" s="189">
        <v>585</v>
      </c>
      <c r="F26" s="189"/>
      <c r="G26" s="364">
        <f t="shared" si="2"/>
        <v>585</v>
      </c>
      <c r="H26" s="189"/>
      <c r="I26" s="458">
        <f t="shared" si="3"/>
        <v>585</v>
      </c>
      <c r="J26" s="189"/>
      <c r="K26" s="458">
        <f t="shared" si="3"/>
        <v>585</v>
      </c>
      <c r="L26" s="189">
        <v>17</v>
      </c>
      <c r="M26" s="458">
        <f t="shared" si="1"/>
        <v>602</v>
      </c>
      <c r="N26" s="458">
        <v>602</v>
      </c>
      <c r="O26" s="552">
        <f t="shared" si="4"/>
        <v>100</v>
      </c>
    </row>
    <row r="27" spans="1:15" ht="15.75">
      <c r="A27" s="110">
        <v>41</v>
      </c>
      <c r="B27" s="167"/>
      <c r="C27" s="77">
        <v>633009</v>
      </c>
      <c r="D27" s="78" t="s">
        <v>116</v>
      </c>
      <c r="E27" s="189">
        <v>404</v>
      </c>
      <c r="F27" s="189"/>
      <c r="G27" s="364">
        <f t="shared" si="2"/>
        <v>404</v>
      </c>
      <c r="H27" s="189">
        <v>250</v>
      </c>
      <c r="I27" s="458">
        <f t="shared" si="3"/>
        <v>654</v>
      </c>
      <c r="J27" s="189">
        <v>316</v>
      </c>
      <c r="K27" s="458">
        <f t="shared" si="3"/>
        <v>970</v>
      </c>
      <c r="L27" s="189">
        <v>426</v>
      </c>
      <c r="M27" s="458">
        <f t="shared" si="1"/>
        <v>1396</v>
      </c>
      <c r="N27" s="458">
        <v>1396</v>
      </c>
      <c r="O27" s="552">
        <f t="shared" si="4"/>
        <v>100</v>
      </c>
    </row>
    <row r="28" spans="1:15" ht="15.75">
      <c r="A28" s="110">
        <v>41</v>
      </c>
      <c r="B28" s="167"/>
      <c r="C28" s="77">
        <v>633010</v>
      </c>
      <c r="D28" s="78" t="s">
        <v>258</v>
      </c>
      <c r="E28" s="189">
        <v>350</v>
      </c>
      <c r="F28" s="189"/>
      <c r="G28" s="364">
        <f t="shared" si="2"/>
        <v>350</v>
      </c>
      <c r="H28" s="189"/>
      <c r="I28" s="458">
        <f t="shared" si="3"/>
        <v>350</v>
      </c>
      <c r="J28" s="189"/>
      <c r="K28" s="458">
        <f t="shared" si="3"/>
        <v>350</v>
      </c>
      <c r="L28" s="189"/>
      <c r="M28" s="458">
        <f t="shared" si="1"/>
        <v>350</v>
      </c>
      <c r="N28" s="458">
        <v>282</v>
      </c>
      <c r="O28" s="552">
        <f t="shared" si="4"/>
        <v>80.57142857142857</v>
      </c>
    </row>
    <row r="29" spans="1:15" ht="15.75">
      <c r="A29" s="110">
        <v>41</v>
      </c>
      <c r="B29" s="167"/>
      <c r="C29" s="77">
        <v>633011</v>
      </c>
      <c r="D29" s="78" t="s">
        <v>259</v>
      </c>
      <c r="E29" s="189">
        <v>50</v>
      </c>
      <c r="F29" s="189"/>
      <c r="G29" s="364">
        <f t="shared" si="2"/>
        <v>50</v>
      </c>
      <c r="H29" s="189"/>
      <c r="I29" s="458">
        <f t="shared" si="3"/>
        <v>50</v>
      </c>
      <c r="J29" s="189"/>
      <c r="K29" s="458">
        <f t="shared" si="3"/>
        <v>50</v>
      </c>
      <c r="L29" s="189"/>
      <c r="M29" s="458">
        <f t="shared" si="1"/>
        <v>50</v>
      </c>
      <c r="N29" s="458">
        <v>0</v>
      </c>
      <c r="O29" s="552">
        <f t="shared" si="4"/>
        <v>0</v>
      </c>
    </row>
    <row r="30" spans="1:15" ht="15.75">
      <c r="A30" s="110">
        <v>41</v>
      </c>
      <c r="B30" s="167"/>
      <c r="C30" s="77">
        <v>633013</v>
      </c>
      <c r="D30" s="251" t="s">
        <v>117</v>
      </c>
      <c r="E30" s="189">
        <v>1100</v>
      </c>
      <c r="F30" s="189"/>
      <c r="G30" s="364">
        <f t="shared" si="2"/>
        <v>1100</v>
      </c>
      <c r="H30" s="189"/>
      <c r="I30" s="458">
        <f t="shared" si="3"/>
        <v>1100</v>
      </c>
      <c r="J30" s="189"/>
      <c r="K30" s="458">
        <f t="shared" si="3"/>
        <v>1100</v>
      </c>
      <c r="L30" s="189">
        <v>-214</v>
      </c>
      <c r="M30" s="458">
        <f t="shared" si="1"/>
        <v>886</v>
      </c>
      <c r="N30" s="458">
        <v>885</v>
      </c>
      <c r="O30" s="552">
        <f t="shared" si="4"/>
        <v>99.88713318284425</v>
      </c>
    </row>
    <row r="31" spans="1:15" ht="15.75">
      <c r="A31" s="110">
        <v>41</v>
      </c>
      <c r="B31" s="167"/>
      <c r="C31" s="77">
        <v>633016</v>
      </c>
      <c r="D31" s="78" t="s">
        <v>260</v>
      </c>
      <c r="E31" s="189">
        <v>350</v>
      </c>
      <c r="F31" s="189"/>
      <c r="G31" s="364">
        <f t="shared" si="2"/>
        <v>350</v>
      </c>
      <c r="H31" s="189"/>
      <c r="I31" s="458">
        <f t="shared" si="3"/>
        <v>350</v>
      </c>
      <c r="J31" s="189">
        <v>500</v>
      </c>
      <c r="K31" s="458">
        <f t="shared" si="3"/>
        <v>850</v>
      </c>
      <c r="L31" s="189">
        <v>-255</v>
      </c>
      <c r="M31" s="458">
        <f t="shared" si="1"/>
        <v>595</v>
      </c>
      <c r="N31" s="458">
        <v>594</v>
      </c>
      <c r="O31" s="552">
        <f t="shared" si="4"/>
        <v>99.83193277310924</v>
      </c>
    </row>
    <row r="32" spans="1:15" ht="15.75">
      <c r="A32" s="110">
        <v>41</v>
      </c>
      <c r="B32" s="167"/>
      <c r="C32" s="77">
        <v>633018</v>
      </c>
      <c r="D32" s="78" t="s">
        <v>279</v>
      </c>
      <c r="E32" s="189">
        <v>120</v>
      </c>
      <c r="F32" s="189"/>
      <c r="G32" s="364">
        <f t="shared" si="2"/>
        <v>120</v>
      </c>
      <c r="H32" s="189">
        <v>149</v>
      </c>
      <c r="I32" s="458">
        <f t="shared" si="3"/>
        <v>269</v>
      </c>
      <c r="J32" s="189"/>
      <c r="K32" s="458">
        <f t="shared" si="3"/>
        <v>269</v>
      </c>
      <c r="L32" s="189"/>
      <c r="M32" s="458">
        <f t="shared" si="1"/>
        <v>269</v>
      </c>
      <c r="N32" s="458">
        <v>268</v>
      </c>
      <c r="O32" s="552">
        <f t="shared" si="4"/>
        <v>99.62825278810409</v>
      </c>
    </row>
    <row r="33" spans="1:15" ht="15.75">
      <c r="A33" s="110"/>
      <c r="B33" s="167"/>
      <c r="C33" s="204">
        <v>634</v>
      </c>
      <c r="D33" s="205" t="s">
        <v>104</v>
      </c>
      <c r="E33" s="189"/>
      <c r="F33" s="189"/>
      <c r="G33" s="364">
        <f t="shared" si="2"/>
        <v>0</v>
      </c>
      <c r="H33" s="189"/>
      <c r="I33" s="458">
        <f t="shared" si="3"/>
        <v>0</v>
      </c>
      <c r="J33" s="189"/>
      <c r="K33" s="458">
        <f t="shared" si="3"/>
        <v>0</v>
      </c>
      <c r="L33" s="189"/>
      <c r="M33" s="458">
        <f t="shared" si="1"/>
        <v>0</v>
      </c>
      <c r="N33" s="458">
        <f t="shared" si="1"/>
        <v>0</v>
      </c>
      <c r="O33" s="552"/>
    </row>
    <row r="34" spans="1:15" ht="15.75">
      <c r="A34" s="110">
        <v>41</v>
      </c>
      <c r="B34" s="167"/>
      <c r="C34" s="77">
        <v>634001</v>
      </c>
      <c r="D34" s="78" t="s">
        <v>261</v>
      </c>
      <c r="E34" s="189">
        <v>850</v>
      </c>
      <c r="F34" s="189"/>
      <c r="G34" s="364">
        <f t="shared" si="2"/>
        <v>850</v>
      </c>
      <c r="H34" s="189"/>
      <c r="I34" s="458">
        <f t="shared" si="3"/>
        <v>850</v>
      </c>
      <c r="J34" s="189"/>
      <c r="K34" s="458">
        <f t="shared" si="3"/>
        <v>850</v>
      </c>
      <c r="L34" s="189">
        <v>-240</v>
      </c>
      <c r="M34" s="458">
        <f t="shared" si="1"/>
        <v>610</v>
      </c>
      <c r="N34" s="458">
        <v>602</v>
      </c>
      <c r="O34" s="552">
        <f t="shared" si="4"/>
        <v>98.68852459016394</v>
      </c>
    </row>
    <row r="35" spans="1:15" ht="15.75">
      <c r="A35" s="206">
        <v>41</v>
      </c>
      <c r="B35" s="165"/>
      <c r="C35" s="77">
        <v>634002</v>
      </c>
      <c r="D35" s="78" t="s">
        <v>262</v>
      </c>
      <c r="E35" s="189">
        <v>350</v>
      </c>
      <c r="F35" s="189"/>
      <c r="G35" s="364">
        <f t="shared" si="2"/>
        <v>350</v>
      </c>
      <c r="H35" s="189"/>
      <c r="I35" s="458">
        <f t="shared" si="3"/>
        <v>350</v>
      </c>
      <c r="J35" s="189"/>
      <c r="K35" s="458">
        <f t="shared" si="3"/>
        <v>350</v>
      </c>
      <c r="L35" s="189">
        <v>-215</v>
      </c>
      <c r="M35" s="458">
        <f t="shared" si="1"/>
        <v>135</v>
      </c>
      <c r="N35" s="458">
        <v>134</v>
      </c>
      <c r="O35" s="552">
        <f t="shared" si="4"/>
        <v>99.25925925925925</v>
      </c>
    </row>
    <row r="36" spans="1:15" ht="15.75">
      <c r="A36" s="206">
        <v>41</v>
      </c>
      <c r="B36" s="165"/>
      <c r="C36" s="77">
        <v>634003</v>
      </c>
      <c r="D36" s="78" t="s">
        <v>263</v>
      </c>
      <c r="E36" s="189">
        <v>110</v>
      </c>
      <c r="F36" s="189"/>
      <c r="G36" s="364">
        <f t="shared" si="2"/>
        <v>110</v>
      </c>
      <c r="H36" s="189"/>
      <c r="I36" s="458">
        <f t="shared" si="3"/>
        <v>110</v>
      </c>
      <c r="J36" s="189"/>
      <c r="K36" s="458">
        <f t="shared" si="3"/>
        <v>110</v>
      </c>
      <c r="L36" s="189"/>
      <c r="M36" s="458">
        <f t="shared" si="1"/>
        <v>110</v>
      </c>
      <c r="N36" s="458">
        <v>87</v>
      </c>
      <c r="O36" s="552">
        <f t="shared" si="4"/>
        <v>79.0909090909091</v>
      </c>
    </row>
    <row r="37" spans="1:15" ht="15.75">
      <c r="A37" s="206">
        <v>41</v>
      </c>
      <c r="B37" s="165"/>
      <c r="C37" s="77">
        <v>634004</v>
      </c>
      <c r="D37" s="78" t="s">
        <v>356</v>
      </c>
      <c r="E37" s="189"/>
      <c r="F37" s="189"/>
      <c r="G37" s="364">
        <v>51</v>
      </c>
      <c r="H37" s="189"/>
      <c r="I37" s="458">
        <v>51</v>
      </c>
      <c r="J37" s="189"/>
      <c r="K37" s="458">
        <v>51</v>
      </c>
      <c r="L37" s="189"/>
      <c r="M37" s="458">
        <f t="shared" si="1"/>
        <v>51</v>
      </c>
      <c r="N37" s="458">
        <v>51</v>
      </c>
      <c r="O37" s="552">
        <f t="shared" si="4"/>
        <v>100</v>
      </c>
    </row>
    <row r="38" spans="1:15" ht="15.75">
      <c r="A38" s="206">
        <v>41</v>
      </c>
      <c r="B38" s="165"/>
      <c r="C38" s="77">
        <v>634005</v>
      </c>
      <c r="D38" s="78" t="s">
        <v>280</v>
      </c>
      <c r="E38" s="189">
        <v>20</v>
      </c>
      <c r="F38" s="189"/>
      <c r="G38" s="364">
        <f>E38+F38</f>
        <v>20</v>
      </c>
      <c r="H38" s="189"/>
      <c r="I38" s="458">
        <f aca="true" t="shared" si="5" ref="I38:K76">G38+H38</f>
        <v>20</v>
      </c>
      <c r="J38" s="189"/>
      <c r="K38" s="458">
        <f t="shared" si="5"/>
        <v>20</v>
      </c>
      <c r="L38" s="189"/>
      <c r="M38" s="458">
        <f t="shared" si="1"/>
        <v>20</v>
      </c>
      <c r="N38" s="458">
        <v>10</v>
      </c>
      <c r="O38" s="552">
        <f t="shared" si="4"/>
        <v>50</v>
      </c>
    </row>
    <row r="39" spans="1:15" ht="15.75">
      <c r="A39" s="206"/>
      <c r="B39" s="165"/>
      <c r="C39" s="202">
        <v>635</v>
      </c>
      <c r="D39" s="203" t="s">
        <v>120</v>
      </c>
      <c r="E39" s="189"/>
      <c r="F39" s="189"/>
      <c r="G39" s="364">
        <f>E39+F39</f>
        <v>0</v>
      </c>
      <c r="H39" s="189"/>
      <c r="I39" s="458">
        <f t="shared" si="5"/>
        <v>0</v>
      </c>
      <c r="J39" s="189"/>
      <c r="K39" s="458">
        <f t="shared" si="5"/>
        <v>0</v>
      </c>
      <c r="L39" s="189"/>
      <c r="M39" s="458">
        <f t="shared" si="1"/>
        <v>0</v>
      </c>
      <c r="N39" s="458">
        <f t="shared" si="1"/>
        <v>0</v>
      </c>
      <c r="O39" s="552"/>
    </row>
    <row r="40" spans="1:15" ht="15.75">
      <c r="A40" s="240">
        <v>41</v>
      </c>
      <c r="B40" s="254"/>
      <c r="C40" s="77">
        <v>635002</v>
      </c>
      <c r="D40" s="78" t="s">
        <v>121</v>
      </c>
      <c r="E40" s="191">
        <v>2000</v>
      </c>
      <c r="F40" s="191"/>
      <c r="G40" s="364">
        <f>E40+F40</f>
        <v>2000</v>
      </c>
      <c r="H40" s="191"/>
      <c r="I40" s="458">
        <f t="shared" si="5"/>
        <v>2000</v>
      </c>
      <c r="J40" s="191"/>
      <c r="K40" s="458">
        <f t="shared" si="5"/>
        <v>2000</v>
      </c>
      <c r="L40" s="191">
        <v>-956</v>
      </c>
      <c r="M40" s="458">
        <f t="shared" si="1"/>
        <v>1044</v>
      </c>
      <c r="N40" s="458">
        <v>1044</v>
      </c>
      <c r="O40" s="552">
        <f t="shared" si="4"/>
        <v>100</v>
      </c>
    </row>
    <row r="41" spans="1:15" ht="15.75">
      <c r="A41" s="240">
        <v>41</v>
      </c>
      <c r="B41" s="254"/>
      <c r="C41" s="77">
        <v>635004</v>
      </c>
      <c r="D41" s="78" t="s">
        <v>122</v>
      </c>
      <c r="E41" s="189">
        <v>750</v>
      </c>
      <c r="F41" s="189"/>
      <c r="G41" s="364">
        <f>E41+F41</f>
        <v>750</v>
      </c>
      <c r="H41" s="189"/>
      <c r="I41" s="458">
        <f t="shared" si="5"/>
        <v>750</v>
      </c>
      <c r="J41" s="189"/>
      <c r="K41" s="458">
        <f t="shared" si="5"/>
        <v>750</v>
      </c>
      <c r="L41" s="189"/>
      <c r="M41" s="458">
        <f t="shared" si="1"/>
        <v>750</v>
      </c>
      <c r="N41" s="458">
        <v>565</v>
      </c>
      <c r="O41" s="552">
        <f t="shared" si="4"/>
        <v>75.33333333333333</v>
      </c>
    </row>
    <row r="42" spans="1:15" ht="15.75">
      <c r="A42" s="240">
        <v>41</v>
      </c>
      <c r="B42" s="254"/>
      <c r="C42" s="77">
        <v>635004</v>
      </c>
      <c r="D42" s="78" t="s">
        <v>344</v>
      </c>
      <c r="E42" s="189"/>
      <c r="F42" s="189"/>
      <c r="G42" s="364"/>
      <c r="H42" s="189">
        <v>246</v>
      </c>
      <c r="I42" s="458">
        <f t="shared" si="5"/>
        <v>246</v>
      </c>
      <c r="J42" s="189">
        <v>75</v>
      </c>
      <c r="K42" s="458">
        <f t="shared" si="5"/>
        <v>321</v>
      </c>
      <c r="L42" s="189"/>
      <c r="M42" s="458">
        <f t="shared" si="1"/>
        <v>321</v>
      </c>
      <c r="N42" s="458">
        <v>320</v>
      </c>
      <c r="O42" s="552">
        <f t="shared" si="4"/>
        <v>99.68847352024922</v>
      </c>
    </row>
    <row r="43" spans="1:15" ht="15.75">
      <c r="A43" s="240">
        <v>41</v>
      </c>
      <c r="B43" s="254"/>
      <c r="C43" s="77">
        <v>635006</v>
      </c>
      <c r="D43" s="78" t="s">
        <v>123</v>
      </c>
      <c r="E43" s="189">
        <v>5500</v>
      </c>
      <c r="F43" s="189">
        <v>-4114</v>
      </c>
      <c r="G43" s="364">
        <f aca="true" t="shared" si="6" ref="G43:G50">E43+F43</f>
        <v>1386</v>
      </c>
      <c r="H43" s="189">
        <v>-1000</v>
      </c>
      <c r="I43" s="458">
        <f t="shared" si="5"/>
        <v>386</v>
      </c>
      <c r="J43" s="189"/>
      <c r="K43" s="458">
        <f t="shared" si="5"/>
        <v>386</v>
      </c>
      <c r="L43" s="189">
        <v>-386</v>
      </c>
      <c r="M43" s="458">
        <f t="shared" si="1"/>
        <v>0</v>
      </c>
      <c r="N43" s="458">
        <v>0</v>
      </c>
      <c r="O43" s="552"/>
    </row>
    <row r="44" spans="1:15" ht="15.75">
      <c r="A44" s="240">
        <v>41</v>
      </c>
      <c r="B44" s="254"/>
      <c r="C44" s="77">
        <v>635009</v>
      </c>
      <c r="D44" s="78" t="s">
        <v>249</v>
      </c>
      <c r="E44" s="189">
        <v>100</v>
      </c>
      <c r="F44" s="189"/>
      <c r="G44" s="364">
        <f t="shared" si="6"/>
        <v>100</v>
      </c>
      <c r="H44" s="189"/>
      <c r="I44" s="458">
        <f t="shared" si="5"/>
        <v>100</v>
      </c>
      <c r="J44" s="189"/>
      <c r="K44" s="458">
        <f t="shared" si="5"/>
        <v>100</v>
      </c>
      <c r="L44" s="189">
        <v>300</v>
      </c>
      <c r="M44" s="458">
        <f t="shared" si="1"/>
        <v>400</v>
      </c>
      <c r="N44" s="458">
        <v>399</v>
      </c>
      <c r="O44" s="552">
        <f t="shared" si="4"/>
        <v>99.75</v>
      </c>
    </row>
    <row r="45" spans="1:15" ht="15.75">
      <c r="A45" s="240"/>
      <c r="B45" s="254"/>
      <c r="C45" s="204">
        <v>637</v>
      </c>
      <c r="D45" s="205" t="s">
        <v>73</v>
      </c>
      <c r="E45" s="187"/>
      <c r="F45" s="187"/>
      <c r="G45" s="364">
        <f t="shared" si="6"/>
        <v>0</v>
      </c>
      <c r="H45" s="187"/>
      <c r="I45" s="458">
        <f t="shared" si="5"/>
        <v>0</v>
      </c>
      <c r="J45" s="187"/>
      <c r="K45" s="458">
        <f t="shared" si="5"/>
        <v>0</v>
      </c>
      <c r="L45" s="187"/>
      <c r="M45" s="458">
        <f t="shared" si="1"/>
        <v>0</v>
      </c>
      <c r="N45" s="458">
        <f t="shared" si="1"/>
        <v>0</v>
      </c>
      <c r="O45" s="552"/>
    </row>
    <row r="46" spans="1:15" ht="15.75">
      <c r="A46" s="240">
        <v>41</v>
      </c>
      <c r="B46" s="254"/>
      <c r="C46" s="77">
        <v>637001</v>
      </c>
      <c r="D46" s="78" t="s">
        <v>124</v>
      </c>
      <c r="E46" s="187">
        <v>700</v>
      </c>
      <c r="F46" s="187"/>
      <c r="G46" s="364">
        <f t="shared" si="6"/>
        <v>700</v>
      </c>
      <c r="H46" s="187"/>
      <c r="I46" s="458">
        <f t="shared" si="5"/>
        <v>700</v>
      </c>
      <c r="J46" s="187"/>
      <c r="K46" s="458">
        <f t="shared" si="5"/>
        <v>700</v>
      </c>
      <c r="L46" s="187">
        <v>-304</v>
      </c>
      <c r="M46" s="458">
        <f t="shared" si="1"/>
        <v>396</v>
      </c>
      <c r="N46" s="458">
        <v>396</v>
      </c>
      <c r="O46" s="552">
        <f t="shared" si="4"/>
        <v>100</v>
      </c>
    </row>
    <row r="47" spans="1:15" ht="15.75">
      <c r="A47" s="240">
        <v>41</v>
      </c>
      <c r="B47" s="254"/>
      <c r="C47" s="77">
        <v>637002</v>
      </c>
      <c r="D47" s="78" t="s">
        <v>173</v>
      </c>
      <c r="E47" s="187">
        <v>2500</v>
      </c>
      <c r="F47" s="187"/>
      <c r="G47" s="364">
        <f t="shared" si="6"/>
        <v>2500</v>
      </c>
      <c r="H47" s="187"/>
      <c r="I47" s="458">
        <f t="shared" si="5"/>
        <v>2500</v>
      </c>
      <c r="J47" s="187"/>
      <c r="K47" s="458">
        <f t="shared" si="5"/>
        <v>2500</v>
      </c>
      <c r="L47" s="187">
        <v>-1942</v>
      </c>
      <c r="M47" s="458">
        <f t="shared" si="1"/>
        <v>558</v>
      </c>
      <c r="N47" s="458">
        <v>557</v>
      </c>
      <c r="O47" s="552">
        <f t="shared" si="4"/>
        <v>99.82078853046595</v>
      </c>
    </row>
    <row r="48" spans="1:15" ht="15.75">
      <c r="A48" s="240">
        <v>41</v>
      </c>
      <c r="B48" s="254"/>
      <c r="C48" s="77">
        <v>637003</v>
      </c>
      <c r="D48" s="78" t="s">
        <v>264</v>
      </c>
      <c r="E48" s="187">
        <v>800</v>
      </c>
      <c r="F48" s="187"/>
      <c r="G48" s="364">
        <f t="shared" si="6"/>
        <v>800</v>
      </c>
      <c r="H48" s="187"/>
      <c r="I48" s="458">
        <f t="shared" si="5"/>
        <v>800</v>
      </c>
      <c r="J48" s="187"/>
      <c r="K48" s="458">
        <f t="shared" si="5"/>
        <v>800</v>
      </c>
      <c r="L48" s="187"/>
      <c r="M48" s="458">
        <f t="shared" si="1"/>
        <v>800</v>
      </c>
      <c r="N48" s="458">
        <v>753</v>
      </c>
      <c r="O48" s="552">
        <f t="shared" si="4"/>
        <v>94.125</v>
      </c>
    </row>
    <row r="49" spans="1:15" ht="15.75">
      <c r="A49" s="240"/>
      <c r="B49" s="255"/>
      <c r="C49" s="77">
        <v>637003</v>
      </c>
      <c r="D49" s="78" t="s">
        <v>367</v>
      </c>
      <c r="E49" s="187"/>
      <c r="F49" s="187"/>
      <c r="G49" s="364"/>
      <c r="H49" s="187"/>
      <c r="I49" s="458"/>
      <c r="J49" s="187">
        <v>115</v>
      </c>
      <c r="K49" s="458">
        <v>115</v>
      </c>
      <c r="L49" s="187">
        <v>247</v>
      </c>
      <c r="M49" s="458">
        <f t="shared" si="1"/>
        <v>362</v>
      </c>
      <c r="N49" s="538">
        <v>362</v>
      </c>
      <c r="O49" s="555">
        <f t="shared" si="4"/>
        <v>100</v>
      </c>
    </row>
    <row r="50" spans="1:15" ht="15.75">
      <c r="A50" s="240">
        <v>41</v>
      </c>
      <c r="B50" s="255"/>
      <c r="C50" s="77">
        <v>637004</v>
      </c>
      <c r="D50" s="78" t="s">
        <v>35</v>
      </c>
      <c r="E50" s="187">
        <v>16</v>
      </c>
      <c r="F50" s="187"/>
      <c r="G50" s="364">
        <f t="shared" si="6"/>
        <v>16</v>
      </c>
      <c r="H50" s="187"/>
      <c r="I50" s="458">
        <f t="shared" si="5"/>
        <v>16</v>
      </c>
      <c r="J50" s="187"/>
      <c r="K50" s="458">
        <f t="shared" si="5"/>
        <v>16</v>
      </c>
      <c r="L50" s="187">
        <v>8</v>
      </c>
      <c r="M50" s="458">
        <f t="shared" si="1"/>
        <v>24</v>
      </c>
      <c r="N50" s="538">
        <v>24</v>
      </c>
      <c r="O50" s="555">
        <f t="shared" si="4"/>
        <v>100</v>
      </c>
    </row>
    <row r="51" spans="1:15" ht="15.75">
      <c r="A51" s="240">
        <v>41</v>
      </c>
      <c r="B51" s="255"/>
      <c r="C51" s="77">
        <v>637004</v>
      </c>
      <c r="D51" s="78" t="s">
        <v>339</v>
      </c>
      <c r="E51" s="187"/>
      <c r="F51" s="187"/>
      <c r="G51" s="364"/>
      <c r="H51" s="187">
        <v>384</v>
      </c>
      <c r="I51" s="458">
        <f t="shared" si="5"/>
        <v>384</v>
      </c>
      <c r="J51" s="187"/>
      <c r="K51" s="458">
        <f t="shared" si="5"/>
        <v>384</v>
      </c>
      <c r="L51" s="187">
        <v>164</v>
      </c>
      <c r="M51" s="458">
        <f t="shared" si="1"/>
        <v>548</v>
      </c>
      <c r="N51" s="538">
        <v>547</v>
      </c>
      <c r="O51" s="555">
        <f t="shared" si="4"/>
        <v>99.81751824817519</v>
      </c>
    </row>
    <row r="52" spans="1:15" ht="15.75">
      <c r="A52" s="238">
        <v>41</v>
      </c>
      <c r="B52" s="239"/>
      <c r="C52" s="252">
        <v>637004</v>
      </c>
      <c r="D52" s="264" t="s">
        <v>38</v>
      </c>
      <c r="E52" s="253">
        <v>2950</v>
      </c>
      <c r="F52" s="253"/>
      <c r="G52" s="364">
        <f aca="true" t="shared" si="7" ref="G52:G59">E52+F52</f>
        <v>2950</v>
      </c>
      <c r="H52" s="253"/>
      <c r="I52" s="458">
        <f t="shared" si="5"/>
        <v>2950</v>
      </c>
      <c r="J52" s="253"/>
      <c r="K52" s="538">
        <f t="shared" si="5"/>
        <v>2950</v>
      </c>
      <c r="L52" s="404">
        <v>-380</v>
      </c>
      <c r="M52" s="538">
        <f t="shared" si="1"/>
        <v>2570</v>
      </c>
      <c r="N52" s="538">
        <v>2562</v>
      </c>
      <c r="O52" s="555">
        <f t="shared" si="4"/>
        <v>99.6887159533074</v>
      </c>
    </row>
    <row r="53" spans="1:15" ht="15.75">
      <c r="A53" s="238">
        <v>41</v>
      </c>
      <c r="B53" s="239"/>
      <c r="C53" s="252">
        <v>637004</v>
      </c>
      <c r="D53" s="264" t="s">
        <v>92</v>
      </c>
      <c r="E53" s="340">
        <v>1440</v>
      </c>
      <c r="F53" s="340"/>
      <c r="G53" s="364">
        <f t="shared" si="7"/>
        <v>1440</v>
      </c>
      <c r="H53" s="340"/>
      <c r="I53" s="458">
        <f t="shared" si="5"/>
        <v>1440</v>
      </c>
      <c r="J53" s="340"/>
      <c r="K53" s="458">
        <f t="shared" si="5"/>
        <v>1440</v>
      </c>
      <c r="L53" s="340"/>
      <c r="M53" s="458">
        <f t="shared" si="1"/>
        <v>1440</v>
      </c>
      <c r="N53" s="538">
        <f t="shared" si="1"/>
        <v>1440</v>
      </c>
      <c r="O53" s="555">
        <f t="shared" si="4"/>
        <v>100</v>
      </c>
    </row>
    <row r="54" spans="1:15" ht="15.75">
      <c r="A54" s="110">
        <v>41</v>
      </c>
      <c r="B54" s="167"/>
      <c r="C54" s="77">
        <v>637004</v>
      </c>
      <c r="D54" s="78" t="s">
        <v>42</v>
      </c>
      <c r="E54" s="189">
        <v>500</v>
      </c>
      <c r="F54" s="189"/>
      <c r="G54" s="364">
        <f t="shared" si="7"/>
        <v>500</v>
      </c>
      <c r="H54" s="189"/>
      <c r="I54" s="458">
        <f t="shared" si="5"/>
        <v>500</v>
      </c>
      <c r="J54" s="189"/>
      <c r="K54" s="458">
        <f t="shared" si="5"/>
        <v>500</v>
      </c>
      <c r="L54" s="189">
        <v>-252</v>
      </c>
      <c r="M54" s="458">
        <f t="shared" si="1"/>
        <v>248</v>
      </c>
      <c r="N54" s="538">
        <v>248</v>
      </c>
      <c r="O54" s="555">
        <f t="shared" si="4"/>
        <v>100</v>
      </c>
    </row>
    <row r="55" spans="1:15" ht="15.75">
      <c r="A55" s="110">
        <v>41</v>
      </c>
      <c r="B55" s="167"/>
      <c r="C55" s="77">
        <v>637005</v>
      </c>
      <c r="D55" s="78" t="s">
        <v>125</v>
      </c>
      <c r="E55" s="191">
        <v>13200</v>
      </c>
      <c r="F55" s="191"/>
      <c r="G55" s="364">
        <f t="shared" si="7"/>
        <v>13200</v>
      </c>
      <c r="H55" s="191">
        <v>-2000</v>
      </c>
      <c r="I55" s="458">
        <f t="shared" si="5"/>
        <v>11200</v>
      </c>
      <c r="J55" s="191"/>
      <c r="K55" s="458">
        <f t="shared" si="5"/>
        <v>11200</v>
      </c>
      <c r="L55" s="191">
        <v>-3610</v>
      </c>
      <c r="M55" s="458">
        <f t="shared" si="1"/>
        <v>7590</v>
      </c>
      <c r="N55" s="538">
        <v>7590</v>
      </c>
      <c r="O55" s="555">
        <f t="shared" si="4"/>
        <v>100</v>
      </c>
    </row>
    <row r="56" spans="1:15" ht="15.75">
      <c r="A56" s="110">
        <v>41</v>
      </c>
      <c r="B56" s="167"/>
      <c r="C56" s="77">
        <v>637005</v>
      </c>
      <c r="D56" s="78" t="s">
        <v>229</v>
      </c>
      <c r="E56" s="189">
        <v>800</v>
      </c>
      <c r="F56" s="189"/>
      <c r="G56" s="364">
        <f t="shared" si="7"/>
        <v>800</v>
      </c>
      <c r="H56" s="189"/>
      <c r="I56" s="458">
        <f t="shared" si="5"/>
        <v>800</v>
      </c>
      <c r="J56" s="189"/>
      <c r="K56" s="458">
        <f t="shared" si="5"/>
        <v>800</v>
      </c>
      <c r="L56" s="189">
        <v>-800</v>
      </c>
      <c r="M56" s="458">
        <f t="shared" si="1"/>
        <v>0</v>
      </c>
      <c r="N56" s="458">
        <v>0</v>
      </c>
      <c r="O56" s="552"/>
    </row>
    <row r="57" spans="1:15" ht="15.75">
      <c r="A57" s="110">
        <v>41</v>
      </c>
      <c r="B57" s="167"/>
      <c r="C57" s="77">
        <v>637004</v>
      </c>
      <c r="D57" s="78" t="s">
        <v>304</v>
      </c>
      <c r="E57" s="189"/>
      <c r="F57" s="189">
        <v>3000</v>
      </c>
      <c r="G57" s="364">
        <f t="shared" si="7"/>
        <v>3000</v>
      </c>
      <c r="H57" s="189"/>
      <c r="I57" s="458">
        <f t="shared" si="5"/>
        <v>3000</v>
      </c>
      <c r="J57" s="189"/>
      <c r="K57" s="458">
        <f t="shared" si="5"/>
        <v>3000</v>
      </c>
      <c r="L57" s="189">
        <v>-3000</v>
      </c>
      <c r="M57" s="458">
        <f t="shared" si="1"/>
        <v>0</v>
      </c>
      <c r="N57" s="458">
        <v>0</v>
      </c>
      <c r="O57" s="552"/>
    </row>
    <row r="58" spans="1:15" ht="15.75">
      <c r="A58" s="341">
        <v>41</v>
      </c>
      <c r="B58" s="342"/>
      <c r="C58" s="343">
        <v>637011</v>
      </c>
      <c r="D58" s="344" t="s">
        <v>126</v>
      </c>
      <c r="E58" s="285">
        <v>4500</v>
      </c>
      <c r="F58" s="285"/>
      <c r="G58" s="364">
        <f t="shared" si="7"/>
        <v>4500</v>
      </c>
      <c r="H58" s="285">
        <v>1500</v>
      </c>
      <c r="I58" s="458">
        <f t="shared" si="5"/>
        <v>6000</v>
      </c>
      <c r="J58" s="285"/>
      <c r="K58" s="458">
        <f t="shared" si="5"/>
        <v>6000</v>
      </c>
      <c r="L58" s="285">
        <v>-208</v>
      </c>
      <c r="M58" s="458">
        <f t="shared" si="1"/>
        <v>5792</v>
      </c>
      <c r="N58" s="458">
        <v>5792</v>
      </c>
      <c r="O58" s="552">
        <f t="shared" si="4"/>
        <v>100</v>
      </c>
    </row>
    <row r="59" spans="1:15" ht="15.75">
      <c r="A59" s="110">
        <v>41</v>
      </c>
      <c r="B59" s="167"/>
      <c r="C59" s="77">
        <v>637012</v>
      </c>
      <c r="D59" s="78" t="s">
        <v>348</v>
      </c>
      <c r="E59" s="189">
        <v>100</v>
      </c>
      <c r="F59" s="189">
        <v>70</v>
      </c>
      <c r="G59" s="364">
        <f t="shared" si="7"/>
        <v>170</v>
      </c>
      <c r="H59" s="189">
        <v>200</v>
      </c>
      <c r="I59" s="458">
        <f t="shared" si="5"/>
        <v>370</v>
      </c>
      <c r="J59" s="189"/>
      <c r="K59" s="458">
        <f t="shared" si="5"/>
        <v>370</v>
      </c>
      <c r="L59" s="189">
        <v>-61</v>
      </c>
      <c r="M59" s="458">
        <f t="shared" si="1"/>
        <v>309</v>
      </c>
      <c r="N59" s="458">
        <v>309</v>
      </c>
      <c r="O59" s="552">
        <f t="shared" si="4"/>
        <v>100</v>
      </c>
    </row>
    <row r="60" spans="1:15" ht="15.75">
      <c r="A60" s="110"/>
      <c r="B60" s="167"/>
      <c r="C60" s="77">
        <v>637012</v>
      </c>
      <c r="D60" s="78" t="s">
        <v>333</v>
      </c>
      <c r="E60" s="189"/>
      <c r="F60" s="189">
        <v>50</v>
      </c>
      <c r="G60" s="364">
        <f>SUM(F60)</f>
        <v>50</v>
      </c>
      <c r="H60" s="189">
        <v>100</v>
      </c>
      <c r="I60" s="458">
        <f t="shared" si="5"/>
        <v>150</v>
      </c>
      <c r="J60" s="189"/>
      <c r="K60" s="458">
        <f t="shared" si="5"/>
        <v>150</v>
      </c>
      <c r="L60" s="189">
        <v>-96</v>
      </c>
      <c r="M60" s="458">
        <f t="shared" si="1"/>
        <v>54</v>
      </c>
      <c r="N60" s="458">
        <v>54</v>
      </c>
      <c r="O60" s="552">
        <f t="shared" si="4"/>
        <v>100</v>
      </c>
    </row>
    <row r="61" spans="1:15" ht="15.75">
      <c r="A61" s="110">
        <v>41</v>
      </c>
      <c r="B61" s="167"/>
      <c r="C61" s="77">
        <v>637012</v>
      </c>
      <c r="D61" s="78" t="s">
        <v>265</v>
      </c>
      <c r="E61" s="189">
        <v>1600</v>
      </c>
      <c r="F61" s="189"/>
      <c r="G61" s="364">
        <f aca="true" t="shared" si="8" ref="G61:G74">E61+F61</f>
        <v>1600</v>
      </c>
      <c r="H61" s="189"/>
      <c r="I61" s="458">
        <f t="shared" si="5"/>
        <v>1600</v>
      </c>
      <c r="J61" s="189"/>
      <c r="K61" s="458">
        <f t="shared" si="5"/>
        <v>1600</v>
      </c>
      <c r="L61" s="189">
        <v>-390</v>
      </c>
      <c r="M61" s="458">
        <f t="shared" si="1"/>
        <v>1210</v>
      </c>
      <c r="N61" s="458">
        <v>1210</v>
      </c>
      <c r="O61" s="552">
        <f t="shared" si="4"/>
        <v>100</v>
      </c>
    </row>
    <row r="62" spans="1:15" ht="15.75">
      <c r="A62" s="110">
        <v>41</v>
      </c>
      <c r="B62" s="167"/>
      <c r="C62" s="77">
        <v>637013</v>
      </c>
      <c r="D62" s="78" t="s">
        <v>4</v>
      </c>
      <c r="E62" s="191">
        <v>400</v>
      </c>
      <c r="F62" s="191"/>
      <c r="G62" s="364">
        <f t="shared" si="8"/>
        <v>400</v>
      </c>
      <c r="H62" s="191"/>
      <c r="I62" s="458">
        <f t="shared" si="5"/>
        <v>400</v>
      </c>
      <c r="J62" s="191"/>
      <c r="K62" s="458">
        <f t="shared" si="5"/>
        <v>400</v>
      </c>
      <c r="L62" s="191">
        <v>400</v>
      </c>
      <c r="M62" s="458">
        <f t="shared" si="1"/>
        <v>800</v>
      </c>
      <c r="N62" s="458">
        <v>800</v>
      </c>
      <c r="O62" s="552">
        <f t="shared" si="4"/>
        <v>100</v>
      </c>
    </row>
    <row r="63" spans="1:15" ht="15.75">
      <c r="A63" s="110">
        <v>41</v>
      </c>
      <c r="B63" s="167"/>
      <c r="C63" s="77">
        <v>637014</v>
      </c>
      <c r="D63" s="78" t="s">
        <v>230</v>
      </c>
      <c r="E63" s="191">
        <v>4850</v>
      </c>
      <c r="F63" s="191"/>
      <c r="G63" s="364">
        <f t="shared" si="8"/>
        <v>4850</v>
      </c>
      <c r="H63" s="191">
        <v>4600</v>
      </c>
      <c r="I63" s="458">
        <f t="shared" si="5"/>
        <v>9450</v>
      </c>
      <c r="J63" s="191"/>
      <c r="K63" s="458">
        <f t="shared" si="5"/>
        <v>9450</v>
      </c>
      <c r="L63" s="191">
        <v>-375</v>
      </c>
      <c r="M63" s="458">
        <f t="shared" si="1"/>
        <v>9075</v>
      </c>
      <c r="N63" s="458">
        <v>9075</v>
      </c>
      <c r="O63" s="552">
        <f t="shared" si="4"/>
        <v>100</v>
      </c>
    </row>
    <row r="64" spans="1:15" ht="15.75">
      <c r="A64" s="110">
        <v>41</v>
      </c>
      <c r="B64" s="167"/>
      <c r="C64" s="77">
        <v>637015</v>
      </c>
      <c r="D64" s="78" t="s">
        <v>127</v>
      </c>
      <c r="E64" s="191">
        <v>1889</v>
      </c>
      <c r="F64" s="191"/>
      <c r="G64" s="364">
        <f t="shared" si="8"/>
        <v>1889</v>
      </c>
      <c r="H64" s="191"/>
      <c r="I64" s="458">
        <f t="shared" si="5"/>
        <v>1889</v>
      </c>
      <c r="J64" s="191"/>
      <c r="K64" s="458">
        <f t="shared" si="5"/>
        <v>1889</v>
      </c>
      <c r="L64" s="191">
        <v>-403</v>
      </c>
      <c r="M64" s="458">
        <f t="shared" si="1"/>
        <v>1486</v>
      </c>
      <c r="N64" s="458">
        <v>1486</v>
      </c>
      <c r="O64" s="552">
        <f t="shared" si="4"/>
        <v>100</v>
      </c>
    </row>
    <row r="65" spans="1:15" ht="15.75">
      <c r="A65" s="110">
        <v>41</v>
      </c>
      <c r="B65" s="167"/>
      <c r="C65" s="77">
        <v>637015</v>
      </c>
      <c r="D65" s="78" t="s">
        <v>281</v>
      </c>
      <c r="E65" s="191">
        <v>155</v>
      </c>
      <c r="F65" s="191"/>
      <c r="G65" s="364">
        <f t="shared" si="8"/>
        <v>155</v>
      </c>
      <c r="H65" s="191"/>
      <c r="I65" s="458">
        <f t="shared" si="5"/>
        <v>155</v>
      </c>
      <c r="J65" s="191"/>
      <c r="K65" s="458">
        <f t="shared" si="5"/>
        <v>155</v>
      </c>
      <c r="L65" s="191"/>
      <c r="M65" s="458">
        <f t="shared" si="1"/>
        <v>155</v>
      </c>
      <c r="N65" s="458">
        <v>93</v>
      </c>
      <c r="O65" s="552">
        <f t="shared" si="4"/>
        <v>60</v>
      </c>
    </row>
    <row r="66" spans="1:15" ht="15.75">
      <c r="A66" s="110">
        <v>41</v>
      </c>
      <c r="B66" s="167"/>
      <c r="C66" s="77">
        <v>637016</v>
      </c>
      <c r="D66" s="78" t="s">
        <v>128</v>
      </c>
      <c r="E66" s="191">
        <v>1150</v>
      </c>
      <c r="F66" s="191"/>
      <c r="G66" s="364">
        <f t="shared" si="8"/>
        <v>1150</v>
      </c>
      <c r="H66" s="191"/>
      <c r="I66" s="458">
        <f t="shared" si="5"/>
        <v>1150</v>
      </c>
      <c r="J66" s="191"/>
      <c r="K66" s="458">
        <f t="shared" si="5"/>
        <v>1150</v>
      </c>
      <c r="L66" s="191">
        <v>65</v>
      </c>
      <c r="M66" s="458">
        <f t="shared" si="1"/>
        <v>1215</v>
      </c>
      <c r="N66" s="458">
        <v>1215</v>
      </c>
      <c r="O66" s="552">
        <f t="shared" si="4"/>
        <v>100</v>
      </c>
    </row>
    <row r="67" spans="1:15" ht="15.75">
      <c r="A67" s="110">
        <v>41</v>
      </c>
      <c r="B67" s="263"/>
      <c r="C67" s="252">
        <v>637018</v>
      </c>
      <c r="D67" s="264" t="s">
        <v>202</v>
      </c>
      <c r="E67" s="253">
        <v>1000</v>
      </c>
      <c r="F67" s="253">
        <v>600</v>
      </c>
      <c r="G67" s="364">
        <f t="shared" si="8"/>
        <v>1600</v>
      </c>
      <c r="H67" s="253"/>
      <c r="I67" s="458">
        <f t="shared" si="5"/>
        <v>1600</v>
      </c>
      <c r="J67" s="253"/>
      <c r="K67" s="458">
        <f t="shared" si="5"/>
        <v>1600</v>
      </c>
      <c r="L67" s="253">
        <v>-1600</v>
      </c>
      <c r="M67" s="458">
        <f t="shared" si="1"/>
        <v>0</v>
      </c>
      <c r="N67" s="458">
        <v>0</v>
      </c>
      <c r="O67" s="552"/>
    </row>
    <row r="68" spans="1:15" ht="15.75">
      <c r="A68" s="110">
        <v>41</v>
      </c>
      <c r="B68" s="167"/>
      <c r="C68" s="77">
        <v>637023</v>
      </c>
      <c r="D68" s="78" t="s">
        <v>129</v>
      </c>
      <c r="E68" s="189">
        <v>180</v>
      </c>
      <c r="F68" s="189"/>
      <c r="G68" s="364">
        <f t="shared" si="8"/>
        <v>180</v>
      </c>
      <c r="H68" s="189"/>
      <c r="I68" s="458">
        <f t="shared" si="5"/>
        <v>180</v>
      </c>
      <c r="J68" s="189"/>
      <c r="K68" s="458">
        <f t="shared" si="5"/>
        <v>180</v>
      </c>
      <c r="L68" s="189">
        <v>-180</v>
      </c>
      <c r="M68" s="458">
        <f t="shared" si="1"/>
        <v>0</v>
      </c>
      <c r="N68" s="458">
        <v>0</v>
      </c>
      <c r="O68" s="552"/>
    </row>
    <row r="69" spans="1:15" ht="15.75">
      <c r="A69" s="240">
        <v>41</v>
      </c>
      <c r="B69" s="256"/>
      <c r="C69" s="252">
        <v>637026</v>
      </c>
      <c r="D69" s="251" t="s">
        <v>83</v>
      </c>
      <c r="E69" s="189">
        <v>2430</v>
      </c>
      <c r="F69" s="189"/>
      <c r="G69" s="364">
        <f t="shared" si="8"/>
        <v>2430</v>
      </c>
      <c r="H69" s="189"/>
      <c r="I69" s="458">
        <f t="shared" si="5"/>
        <v>2430</v>
      </c>
      <c r="J69" s="189">
        <v>660</v>
      </c>
      <c r="K69" s="458">
        <f t="shared" si="5"/>
        <v>3090</v>
      </c>
      <c r="L69" s="189"/>
      <c r="M69" s="458">
        <f t="shared" si="1"/>
        <v>3090</v>
      </c>
      <c r="N69" s="458">
        <v>3089</v>
      </c>
      <c r="O69" s="552">
        <f t="shared" si="4"/>
        <v>99.96763754045307</v>
      </c>
    </row>
    <row r="70" spans="1:15" ht="15.75">
      <c r="A70" s="240"/>
      <c r="B70" s="256"/>
      <c r="C70" s="252">
        <v>637027</v>
      </c>
      <c r="D70" s="264" t="s">
        <v>379</v>
      </c>
      <c r="E70" s="189"/>
      <c r="F70" s="189"/>
      <c r="G70" s="364"/>
      <c r="H70" s="189"/>
      <c r="I70" s="458"/>
      <c r="J70" s="189"/>
      <c r="K70" s="458"/>
      <c r="L70" s="189">
        <v>155</v>
      </c>
      <c r="M70" s="458">
        <f t="shared" si="1"/>
        <v>155</v>
      </c>
      <c r="N70" s="458">
        <v>155</v>
      </c>
      <c r="O70" s="552">
        <f t="shared" si="4"/>
        <v>100</v>
      </c>
    </row>
    <row r="71" spans="1:15" ht="15.75">
      <c r="A71" s="240">
        <v>41</v>
      </c>
      <c r="B71" s="201"/>
      <c r="C71" s="77">
        <v>637035</v>
      </c>
      <c r="D71" s="78" t="s">
        <v>231</v>
      </c>
      <c r="E71" s="189">
        <v>225</v>
      </c>
      <c r="F71" s="189"/>
      <c r="G71" s="364">
        <f t="shared" si="8"/>
        <v>225</v>
      </c>
      <c r="H71" s="189"/>
      <c r="I71" s="458">
        <f t="shared" si="5"/>
        <v>225</v>
      </c>
      <c r="J71" s="189"/>
      <c r="K71" s="458">
        <f t="shared" si="5"/>
        <v>225</v>
      </c>
      <c r="L71" s="189"/>
      <c r="M71" s="458">
        <f aca="true" t="shared" si="9" ref="M71:N137">K71+L71</f>
        <v>225</v>
      </c>
      <c r="N71" s="458">
        <v>223</v>
      </c>
      <c r="O71" s="552">
        <f t="shared" si="4"/>
        <v>99.11111111111111</v>
      </c>
    </row>
    <row r="72" spans="1:15" ht="15.75">
      <c r="A72" s="281"/>
      <c r="B72" s="282"/>
      <c r="C72" s="278">
        <v>640</v>
      </c>
      <c r="D72" s="279" t="s">
        <v>130</v>
      </c>
      <c r="E72" s="283"/>
      <c r="F72" s="283"/>
      <c r="G72" s="283">
        <f t="shared" si="8"/>
        <v>0</v>
      </c>
      <c r="H72" s="283">
        <f>F72+G72</f>
        <v>0</v>
      </c>
      <c r="I72" s="461">
        <f t="shared" si="5"/>
        <v>0</v>
      </c>
      <c r="J72" s="283">
        <f>H72+I72</f>
        <v>0</v>
      </c>
      <c r="K72" s="461">
        <f t="shared" si="5"/>
        <v>0</v>
      </c>
      <c r="L72" s="283"/>
      <c r="M72" s="461">
        <f t="shared" si="9"/>
        <v>0</v>
      </c>
      <c r="N72" s="461">
        <f t="shared" si="9"/>
        <v>0</v>
      </c>
      <c r="O72" s="556"/>
    </row>
    <row r="73" spans="1:15" ht="15.75">
      <c r="A73" s="200"/>
      <c r="B73" s="207"/>
      <c r="C73" s="204">
        <v>642</v>
      </c>
      <c r="D73" s="205" t="s">
        <v>131</v>
      </c>
      <c r="E73" s="208"/>
      <c r="F73" s="208"/>
      <c r="G73" s="364">
        <f t="shared" si="8"/>
        <v>0</v>
      </c>
      <c r="H73" s="208"/>
      <c r="I73" s="458">
        <f t="shared" si="5"/>
        <v>0</v>
      </c>
      <c r="J73" s="208"/>
      <c r="K73" s="458">
        <f t="shared" si="5"/>
        <v>0</v>
      </c>
      <c r="L73" s="208"/>
      <c r="M73" s="458">
        <f t="shared" si="9"/>
        <v>0</v>
      </c>
      <c r="N73" s="458">
        <f t="shared" si="9"/>
        <v>0</v>
      </c>
      <c r="O73" s="552"/>
    </row>
    <row r="74" spans="1:15" ht="15.75">
      <c r="A74" s="240">
        <v>41</v>
      </c>
      <c r="B74" s="207"/>
      <c r="C74" s="77">
        <v>642006</v>
      </c>
      <c r="D74" s="78" t="s">
        <v>102</v>
      </c>
      <c r="E74" s="191">
        <v>2200</v>
      </c>
      <c r="F74" s="191"/>
      <c r="G74" s="364">
        <f t="shared" si="8"/>
        <v>2200</v>
      </c>
      <c r="H74" s="191">
        <v>600</v>
      </c>
      <c r="I74" s="458">
        <f t="shared" si="5"/>
        <v>2800</v>
      </c>
      <c r="J74" s="191"/>
      <c r="K74" s="458">
        <f t="shared" si="5"/>
        <v>2800</v>
      </c>
      <c r="L74" s="191">
        <v>628</v>
      </c>
      <c r="M74" s="458">
        <f t="shared" si="9"/>
        <v>3428</v>
      </c>
      <c r="N74" s="458">
        <v>3414</v>
      </c>
      <c r="O74" s="552">
        <f aca="true" t="shared" si="10" ref="O74:O135">N74/M74*100</f>
        <v>99.59159859976663</v>
      </c>
    </row>
    <row r="75" spans="1:15" ht="15.75">
      <c r="A75" s="240">
        <v>41</v>
      </c>
      <c r="B75" s="207"/>
      <c r="C75" s="77">
        <v>642014</v>
      </c>
      <c r="D75" s="78" t="s">
        <v>350</v>
      </c>
      <c r="E75" s="191"/>
      <c r="F75" s="191"/>
      <c r="G75" s="364"/>
      <c r="H75" s="191">
        <v>16</v>
      </c>
      <c r="I75" s="458">
        <f t="shared" si="5"/>
        <v>16</v>
      </c>
      <c r="J75" s="191"/>
      <c r="K75" s="458">
        <f t="shared" si="5"/>
        <v>16</v>
      </c>
      <c r="L75" s="191"/>
      <c r="M75" s="458">
        <f t="shared" si="9"/>
        <v>16</v>
      </c>
      <c r="N75" s="458">
        <v>15</v>
      </c>
      <c r="O75" s="552">
        <f t="shared" si="10"/>
        <v>93.75</v>
      </c>
    </row>
    <row r="76" spans="1:15" ht="15.75">
      <c r="A76" s="494">
        <v>111</v>
      </c>
      <c r="B76" s="495"/>
      <c r="C76" s="496">
        <v>642014</v>
      </c>
      <c r="D76" s="497" t="s">
        <v>355</v>
      </c>
      <c r="E76" s="498"/>
      <c r="F76" s="498"/>
      <c r="G76" s="499"/>
      <c r="H76" s="404">
        <v>200</v>
      </c>
      <c r="I76" s="538">
        <f t="shared" si="5"/>
        <v>200</v>
      </c>
      <c r="J76" s="404"/>
      <c r="K76" s="538">
        <f t="shared" si="5"/>
        <v>200</v>
      </c>
      <c r="L76" s="404">
        <v>177</v>
      </c>
      <c r="M76" s="538">
        <f t="shared" si="9"/>
        <v>377</v>
      </c>
      <c r="N76" s="538">
        <v>376</v>
      </c>
      <c r="O76" s="555">
        <f t="shared" si="10"/>
        <v>99.73474801061008</v>
      </c>
    </row>
    <row r="77" spans="1:15" ht="15.75">
      <c r="A77" s="110">
        <v>41</v>
      </c>
      <c r="B77" s="167"/>
      <c r="C77" s="77">
        <v>642015</v>
      </c>
      <c r="D77" s="78" t="s">
        <v>132</v>
      </c>
      <c r="E77" s="189">
        <v>1000</v>
      </c>
      <c r="F77" s="189"/>
      <c r="G77" s="189">
        <v>1000</v>
      </c>
      <c r="H77" s="189"/>
      <c r="I77" s="462">
        <v>1000</v>
      </c>
      <c r="J77" s="189"/>
      <c r="K77" s="462">
        <v>1000</v>
      </c>
      <c r="L77" s="189">
        <v>-1000</v>
      </c>
      <c r="M77" s="462">
        <f t="shared" si="9"/>
        <v>0</v>
      </c>
      <c r="N77" s="462">
        <v>0</v>
      </c>
      <c r="O77" s="557"/>
    </row>
    <row r="78" spans="1:15" ht="15.75">
      <c r="A78" s="212"/>
      <c r="B78" s="215" t="s">
        <v>138</v>
      </c>
      <c r="C78" s="209"/>
      <c r="D78" s="210" t="s">
        <v>232</v>
      </c>
      <c r="E78" s="193">
        <f aca="true" t="shared" si="11" ref="E78:L78">SUM(E79)</f>
        <v>1020</v>
      </c>
      <c r="F78" s="193">
        <f t="shared" si="11"/>
        <v>0</v>
      </c>
      <c r="G78" s="294">
        <f t="shared" si="11"/>
        <v>1020</v>
      </c>
      <c r="H78" s="193">
        <f t="shared" si="11"/>
        <v>0</v>
      </c>
      <c r="I78" s="294">
        <f t="shared" si="11"/>
        <v>1020</v>
      </c>
      <c r="J78" s="193">
        <f t="shared" si="11"/>
        <v>0</v>
      </c>
      <c r="K78" s="294">
        <f t="shared" si="11"/>
        <v>1020</v>
      </c>
      <c r="L78" s="294">
        <f t="shared" si="11"/>
        <v>0</v>
      </c>
      <c r="M78" s="294">
        <f t="shared" si="9"/>
        <v>1020</v>
      </c>
      <c r="N78" s="294">
        <v>0</v>
      </c>
      <c r="O78" s="558">
        <f t="shared" si="10"/>
        <v>0</v>
      </c>
    </row>
    <row r="79" spans="1:15" ht="15.75">
      <c r="A79" s="110">
        <v>41</v>
      </c>
      <c r="B79" s="167"/>
      <c r="C79" s="77">
        <v>637005</v>
      </c>
      <c r="D79" s="78" t="s">
        <v>139</v>
      </c>
      <c r="E79" s="189">
        <v>1020</v>
      </c>
      <c r="F79" s="189"/>
      <c r="G79" s="189">
        <v>1020</v>
      </c>
      <c r="H79" s="189"/>
      <c r="I79" s="462">
        <v>1020</v>
      </c>
      <c r="J79" s="189"/>
      <c r="K79" s="462">
        <v>1020</v>
      </c>
      <c r="L79" s="189"/>
      <c r="M79" s="462">
        <f t="shared" si="9"/>
        <v>1020</v>
      </c>
      <c r="N79" s="462">
        <v>0</v>
      </c>
      <c r="O79" s="557">
        <f t="shared" si="10"/>
        <v>0</v>
      </c>
    </row>
    <row r="80" spans="1:15" ht="15.75">
      <c r="A80" s="463"/>
      <c r="B80" s="397" t="s">
        <v>297</v>
      </c>
      <c r="C80" s="398"/>
      <c r="D80" s="398" t="s">
        <v>298</v>
      </c>
      <c r="E80" s="399"/>
      <c r="F80" s="399">
        <f aca="true" t="shared" si="12" ref="F80:L80">SUM(F81:F90)</f>
        <v>640</v>
      </c>
      <c r="G80" s="399">
        <f t="shared" si="12"/>
        <v>640</v>
      </c>
      <c r="H80" s="399">
        <f t="shared" si="12"/>
        <v>0</v>
      </c>
      <c r="I80" s="464">
        <f t="shared" si="12"/>
        <v>640</v>
      </c>
      <c r="J80" s="399">
        <f t="shared" si="12"/>
        <v>0</v>
      </c>
      <c r="K80" s="464">
        <f t="shared" si="12"/>
        <v>640</v>
      </c>
      <c r="L80" s="464">
        <f t="shared" si="12"/>
        <v>0</v>
      </c>
      <c r="M80" s="464">
        <f t="shared" si="9"/>
        <v>640</v>
      </c>
      <c r="N80" s="464">
        <f t="shared" si="9"/>
        <v>640</v>
      </c>
      <c r="O80" s="559">
        <f t="shared" si="10"/>
        <v>100</v>
      </c>
    </row>
    <row r="81" spans="1:15" ht="15.75">
      <c r="A81" s="465" t="s">
        <v>309</v>
      </c>
      <c r="B81" s="410"/>
      <c r="C81" s="612" t="s">
        <v>310</v>
      </c>
      <c r="D81" s="68" t="s">
        <v>312</v>
      </c>
      <c r="E81" s="191"/>
      <c r="F81" s="191">
        <v>60</v>
      </c>
      <c r="G81" s="191">
        <f>E81+F81</f>
        <v>60</v>
      </c>
      <c r="H81" s="191"/>
      <c r="I81" s="466">
        <f>G81+H81</f>
        <v>60</v>
      </c>
      <c r="J81" s="191"/>
      <c r="K81" s="466">
        <f>I81+J81</f>
        <v>60</v>
      </c>
      <c r="L81" s="191"/>
      <c r="M81" s="466">
        <f t="shared" si="9"/>
        <v>60</v>
      </c>
      <c r="N81" s="466">
        <f t="shared" si="9"/>
        <v>60</v>
      </c>
      <c r="O81" s="560">
        <f t="shared" si="10"/>
        <v>100</v>
      </c>
    </row>
    <row r="82" spans="1:15" ht="15.75">
      <c r="A82" s="465" t="s">
        <v>309</v>
      </c>
      <c r="B82" s="410"/>
      <c r="C82" s="612" t="s">
        <v>330</v>
      </c>
      <c r="D82" s="68" t="s">
        <v>329</v>
      </c>
      <c r="E82" s="191"/>
      <c r="F82" s="191">
        <v>21</v>
      </c>
      <c r="G82" s="191">
        <f aca="true" t="shared" si="13" ref="G82:G90">E82+F82</f>
        <v>21</v>
      </c>
      <c r="H82" s="191"/>
      <c r="I82" s="466">
        <f aca="true" t="shared" si="14" ref="I82:K90">G82+H82</f>
        <v>21</v>
      </c>
      <c r="J82" s="191"/>
      <c r="K82" s="466">
        <f t="shared" si="14"/>
        <v>21</v>
      </c>
      <c r="L82" s="191"/>
      <c r="M82" s="466">
        <f t="shared" si="9"/>
        <v>21</v>
      </c>
      <c r="N82" s="466">
        <f t="shared" si="9"/>
        <v>21</v>
      </c>
      <c r="O82" s="560">
        <f t="shared" si="10"/>
        <v>100</v>
      </c>
    </row>
    <row r="83" spans="1:15" ht="15.75">
      <c r="A83" s="465" t="s">
        <v>309</v>
      </c>
      <c r="B83" s="410"/>
      <c r="C83" s="612" t="s">
        <v>311</v>
      </c>
      <c r="D83" s="68" t="s">
        <v>170</v>
      </c>
      <c r="E83" s="191"/>
      <c r="F83" s="191">
        <v>5</v>
      </c>
      <c r="G83" s="191">
        <f t="shared" si="13"/>
        <v>5</v>
      </c>
      <c r="H83" s="191"/>
      <c r="I83" s="466">
        <f t="shared" si="14"/>
        <v>5</v>
      </c>
      <c r="J83" s="191"/>
      <c r="K83" s="466">
        <f t="shared" si="14"/>
        <v>5</v>
      </c>
      <c r="L83" s="191"/>
      <c r="M83" s="466">
        <f t="shared" si="9"/>
        <v>5</v>
      </c>
      <c r="N83" s="466">
        <f t="shared" si="9"/>
        <v>5</v>
      </c>
      <c r="O83" s="560">
        <f t="shared" si="10"/>
        <v>100</v>
      </c>
    </row>
    <row r="84" spans="1:15" ht="15.75">
      <c r="A84" s="465" t="s">
        <v>309</v>
      </c>
      <c r="B84" s="410"/>
      <c r="C84" s="612" t="s">
        <v>313</v>
      </c>
      <c r="D84" s="68" t="s">
        <v>314</v>
      </c>
      <c r="E84" s="191"/>
      <c r="F84" s="191">
        <v>10</v>
      </c>
      <c r="G84" s="191">
        <f t="shared" si="13"/>
        <v>10</v>
      </c>
      <c r="H84" s="191"/>
      <c r="I84" s="466">
        <f t="shared" si="14"/>
        <v>10</v>
      </c>
      <c r="J84" s="191"/>
      <c r="K84" s="466">
        <f t="shared" si="14"/>
        <v>10</v>
      </c>
      <c r="L84" s="191"/>
      <c r="M84" s="466">
        <f t="shared" si="9"/>
        <v>10</v>
      </c>
      <c r="N84" s="466">
        <f t="shared" si="9"/>
        <v>10</v>
      </c>
      <c r="O84" s="560">
        <f t="shared" si="10"/>
        <v>100</v>
      </c>
    </row>
    <row r="85" spans="1:15" ht="15.75">
      <c r="A85" s="465" t="s">
        <v>309</v>
      </c>
      <c r="B85" s="410"/>
      <c r="C85" s="612" t="s">
        <v>315</v>
      </c>
      <c r="D85" s="68" t="s">
        <v>260</v>
      </c>
      <c r="E85" s="191"/>
      <c r="F85" s="191">
        <v>28</v>
      </c>
      <c r="G85" s="191">
        <f t="shared" si="13"/>
        <v>28</v>
      </c>
      <c r="H85" s="191"/>
      <c r="I85" s="466">
        <f t="shared" si="14"/>
        <v>28</v>
      </c>
      <c r="J85" s="191"/>
      <c r="K85" s="466">
        <f t="shared" si="14"/>
        <v>28</v>
      </c>
      <c r="L85" s="191"/>
      <c r="M85" s="466">
        <f t="shared" si="9"/>
        <v>28</v>
      </c>
      <c r="N85" s="466">
        <f t="shared" si="9"/>
        <v>28</v>
      </c>
      <c r="O85" s="560">
        <f t="shared" si="10"/>
        <v>100</v>
      </c>
    </row>
    <row r="86" spans="1:15" ht="15.75">
      <c r="A86" s="465" t="s">
        <v>309</v>
      </c>
      <c r="B86" s="410"/>
      <c r="C86" s="612" t="s">
        <v>316</v>
      </c>
      <c r="D86" s="68" t="s">
        <v>317</v>
      </c>
      <c r="E86" s="191"/>
      <c r="F86" s="191">
        <v>10</v>
      </c>
      <c r="G86" s="191">
        <f t="shared" si="13"/>
        <v>10</v>
      </c>
      <c r="H86" s="191"/>
      <c r="I86" s="466">
        <f t="shared" si="14"/>
        <v>10</v>
      </c>
      <c r="J86" s="191"/>
      <c r="K86" s="466">
        <f t="shared" si="14"/>
        <v>10</v>
      </c>
      <c r="L86" s="191"/>
      <c r="M86" s="466">
        <f t="shared" si="9"/>
        <v>10</v>
      </c>
      <c r="N86" s="466">
        <f t="shared" si="9"/>
        <v>10</v>
      </c>
      <c r="O86" s="560">
        <f t="shared" si="10"/>
        <v>100</v>
      </c>
    </row>
    <row r="87" spans="1:15" ht="15.75">
      <c r="A87" s="465" t="s">
        <v>309</v>
      </c>
      <c r="B87" s="410"/>
      <c r="C87" s="612" t="s">
        <v>318</v>
      </c>
      <c r="D87" s="68" t="s">
        <v>319</v>
      </c>
      <c r="E87" s="191"/>
      <c r="F87" s="191">
        <v>138</v>
      </c>
      <c r="G87" s="191">
        <f t="shared" si="13"/>
        <v>138</v>
      </c>
      <c r="H87" s="191"/>
      <c r="I87" s="466">
        <f t="shared" si="14"/>
        <v>138</v>
      </c>
      <c r="J87" s="191"/>
      <c r="K87" s="466">
        <f t="shared" si="14"/>
        <v>138</v>
      </c>
      <c r="L87" s="191"/>
      <c r="M87" s="466">
        <f t="shared" si="9"/>
        <v>138</v>
      </c>
      <c r="N87" s="466">
        <f t="shared" si="9"/>
        <v>138</v>
      </c>
      <c r="O87" s="560">
        <f t="shared" si="10"/>
        <v>100</v>
      </c>
    </row>
    <row r="88" spans="1:15" ht="15.75">
      <c r="A88" s="465" t="s">
        <v>309</v>
      </c>
      <c r="B88" s="410"/>
      <c r="C88" s="612" t="s">
        <v>320</v>
      </c>
      <c r="D88" s="68" t="s">
        <v>321</v>
      </c>
      <c r="E88" s="191"/>
      <c r="F88" s="191">
        <v>47</v>
      </c>
      <c r="G88" s="191">
        <f t="shared" si="13"/>
        <v>47</v>
      </c>
      <c r="H88" s="191"/>
      <c r="I88" s="466">
        <f t="shared" si="14"/>
        <v>47</v>
      </c>
      <c r="J88" s="191"/>
      <c r="K88" s="466">
        <f t="shared" si="14"/>
        <v>47</v>
      </c>
      <c r="L88" s="191"/>
      <c r="M88" s="466">
        <f t="shared" si="9"/>
        <v>47</v>
      </c>
      <c r="N88" s="466">
        <f t="shared" si="9"/>
        <v>47</v>
      </c>
      <c r="O88" s="560">
        <f t="shared" si="10"/>
        <v>100</v>
      </c>
    </row>
    <row r="89" spans="1:15" ht="15.75">
      <c r="A89" s="465" t="s">
        <v>309</v>
      </c>
      <c r="B89" s="410"/>
      <c r="C89" s="612" t="s">
        <v>322</v>
      </c>
      <c r="D89" s="68" t="s">
        <v>323</v>
      </c>
      <c r="E89" s="191"/>
      <c r="F89" s="191">
        <v>199</v>
      </c>
      <c r="G89" s="191">
        <f t="shared" si="13"/>
        <v>199</v>
      </c>
      <c r="H89" s="191"/>
      <c r="I89" s="466">
        <f t="shared" si="14"/>
        <v>199</v>
      </c>
      <c r="J89" s="191"/>
      <c r="K89" s="466">
        <f t="shared" si="14"/>
        <v>199</v>
      </c>
      <c r="L89" s="191"/>
      <c r="M89" s="466">
        <f t="shared" si="9"/>
        <v>199</v>
      </c>
      <c r="N89" s="466">
        <f t="shared" si="9"/>
        <v>199</v>
      </c>
      <c r="O89" s="560">
        <f t="shared" si="10"/>
        <v>100</v>
      </c>
    </row>
    <row r="90" spans="1:15" ht="15.75">
      <c r="A90" s="465" t="s">
        <v>309</v>
      </c>
      <c r="B90" s="410"/>
      <c r="C90" s="612" t="s">
        <v>324</v>
      </c>
      <c r="D90" s="68" t="s">
        <v>325</v>
      </c>
      <c r="E90" s="191"/>
      <c r="F90" s="191">
        <v>122</v>
      </c>
      <c r="G90" s="191">
        <f t="shared" si="13"/>
        <v>122</v>
      </c>
      <c r="H90" s="191"/>
      <c r="I90" s="466">
        <f t="shared" si="14"/>
        <v>122</v>
      </c>
      <c r="J90" s="191"/>
      <c r="K90" s="466">
        <f t="shared" si="14"/>
        <v>122</v>
      </c>
      <c r="L90" s="191"/>
      <c r="M90" s="466">
        <f t="shared" si="9"/>
        <v>122</v>
      </c>
      <c r="N90" s="466">
        <f t="shared" si="9"/>
        <v>122</v>
      </c>
      <c r="O90" s="560">
        <f t="shared" si="10"/>
        <v>100</v>
      </c>
    </row>
    <row r="91" spans="1:15" ht="15.75">
      <c r="A91" s="180"/>
      <c r="B91" s="211" t="s">
        <v>134</v>
      </c>
      <c r="C91" s="209"/>
      <c r="D91" s="210" t="s">
        <v>233</v>
      </c>
      <c r="E91" s="190">
        <f aca="true" t="shared" si="15" ref="E91:L91">SUM(E92:E102)</f>
        <v>5092</v>
      </c>
      <c r="F91" s="190">
        <f t="shared" si="15"/>
        <v>34</v>
      </c>
      <c r="G91" s="399">
        <f t="shared" si="15"/>
        <v>5126</v>
      </c>
      <c r="H91" s="190">
        <f t="shared" si="15"/>
        <v>0</v>
      </c>
      <c r="I91" s="464">
        <f t="shared" si="15"/>
        <v>5126</v>
      </c>
      <c r="J91" s="190">
        <f t="shared" si="15"/>
        <v>119</v>
      </c>
      <c r="K91" s="464">
        <f t="shared" si="15"/>
        <v>5245</v>
      </c>
      <c r="L91" s="464">
        <f t="shared" si="15"/>
        <v>493</v>
      </c>
      <c r="M91" s="464">
        <f t="shared" si="9"/>
        <v>5738</v>
      </c>
      <c r="N91" s="464">
        <f>SUM(N92:N102)</f>
        <v>5737</v>
      </c>
      <c r="O91" s="559">
        <f t="shared" si="10"/>
        <v>99.98257232485186</v>
      </c>
    </row>
    <row r="92" spans="1:15" ht="15.75">
      <c r="A92" s="112">
        <v>111</v>
      </c>
      <c r="B92" s="166"/>
      <c r="C92" s="80">
        <v>611</v>
      </c>
      <c r="D92" s="158" t="s">
        <v>133</v>
      </c>
      <c r="E92" s="189">
        <v>3050</v>
      </c>
      <c r="F92" s="189"/>
      <c r="G92" s="189">
        <f>E92+F92</f>
        <v>3050</v>
      </c>
      <c r="H92" s="189"/>
      <c r="I92" s="462">
        <f>G92+H92</f>
        <v>3050</v>
      </c>
      <c r="J92" s="189"/>
      <c r="K92" s="462">
        <f>I92+J92</f>
        <v>3050</v>
      </c>
      <c r="L92" s="189">
        <v>385</v>
      </c>
      <c r="M92" s="462">
        <f t="shared" si="9"/>
        <v>3435</v>
      </c>
      <c r="N92" s="462">
        <v>3434</v>
      </c>
      <c r="O92" s="557">
        <f t="shared" si="10"/>
        <v>99.97088791848617</v>
      </c>
    </row>
    <row r="93" spans="1:15" ht="15.75">
      <c r="A93" s="111">
        <v>111</v>
      </c>
      <c r="B93" s="166"/>
      <c r="C93" s="79">
        <v>620</v>
      </c>
      <c r="D93" s="68" t="s">
        <v>112</v>
      </c>
      <c r="E93" s="191">
        <v>1070</v>
      </c>
      <c r="F93" s="191"/>
      <c r="G93" s="189">
        <f aca="true" t="shared" si="16" ref="G93:G102">E93+F93</f>
        <v>1070</v>
      </c>
      <c r="H93" s="191"/>
      <c r="I93" s="462">
        <f aca="true" t="shared" si="17" ref="I93:K99">G93+H93</f>
        <v>1070</v>
      </c>
      <c r="J93" s="191"/>
      <c r="K93" s="462">
        <f t="shared" si="17"/>
        <v>1070</v>
      </c>
      <c r="L93" s="191">
        <v>150</v>
      </c>
      <c r="M93" s="462">
        <f t="shared" si="9"/>
        <v>1220</v>
      </c>
      <c r="N93" s="462">
        <v>1222</v>
      </c>
      <c r="O93" s="557">
        <f t="shared" si="10"/>
        <v>100.1639344262295</v>
      </c>
    </row>
    <row r="94" spans="1:15" ht="15.75">
      <c r="A94" s="111">
        <v>41</v>
      </c>
      <c r="B94" s="166"/>
      <c r="C94" s="79">
        <v>614</v>
      </c>
      <c r="D94" s="68" t="s">
        <v>334</v>
      </c>
      <c r="E94" s="191"/>
      <c r="F94" s="191"/>
      <c r="G94" s="189"/>
      <c r="H94" s="191"/>
      <c r="I94" s="462"/>
      <c r="J94" s="191"/>
      <c r="K94" s="462"/>
      <c r="L94" s="191">
        <v>600</v>
      </c>
      <c r="M94" s="462">
        <f t="shared" si="9"/>
        <v>600</v>
      </c>
      <c r="N94" s="462">
        <v>600</v>
      </c>
      <c r="O94" s="557">
        <f t="shared" si="10"/>
        <v>100</v>
      </c>
    </row>
    <row r="95" spans="1:15" ht="15.75">
      <c r="A95" s="111">
        <v>111</v>
      </c>
      <c r="B95" s="166"/>
      <c r="C95" s="79">
        <v>627</v>
      </c>
      <c r="D95" s="68" t="s">
        <v>234</v>
      </c>
      <c r="E95" s="191">
        <v>50</v>
      </c>
      <c r="F95" s="191"/>
      <c r="G95" s="189">
        <f t="shared" si="16"/>
        <v>50</v>
      </c>
      <c r="H95" s="191"/>
      <c r="I95" s="462">
        <f t="shared" si="17"/>
        <v>50</v>
      </c>
      <c r="J95" s="191"/>
      <c r="K95" s="462">
        <f t="shared" si="17"/>
        <v>50</v>
      </c>
      <c r="L95" s="191">
        <v>19</v>
      </c>
      <c r="M95" s="462">
        <f t="shared" si="9"/>
        <v>69</v>
      </c>
      <c r="N95" s="462">
        <v>68</v>
      </c>
      <c r="O95" s="557">
        <f t="shared" si="10"/>
        <v>98.55072463768117</v>
      </c>
    </row>
    <row r="96" spans="1:15" ht="15.75">
      <c r="A96" s="111">
        <v>111</v>
      </c>
      <c r="B96" s="166"/>
      <c r="C96" s="79">
        <v>633002</v>
      </c>
      <c r="D96" s="68" t="s">
        <v>53</v>
      </c>
      <c r="E96" s="191">
        <v>253</v>
      </c>
      <c r="F96" s="191"/>
      <c r="G96" s="189">
        <f t="shared" si="16"/>
        <v>253</v>
      </c>
      <c r="H96" s="191"/>
      <c r="I96" s="462">
        <f t="shared" si="17"/>
        <v>253</v>
      </c>
      <c r="J96" s="191"/>
      <c r="K96" s="462">
        <f t="shared" si="17"/>
        <v>253</v>
      </c>
      <c r="L96" s="191">
        <v>-253</v>
      </c>
      <c r="M96" s="462">
        <f t="shared" si="9"/>
        <v>0</v>
      </c>
      <c r="N96" s="462">
        <v>0</v>
      </c>
      <c r="O96" s="557"/>
    </row>
    <row r="97" spans="1:15" ht="15.75">
      <c r="A97" s="111">
        <v>111</v>
      </c>
      <c r="B97" s="166"/>
      <c r="C97" s="79">
        <v>633006</v>
      </c>
      <c r="D97" s="68" t="s">
        <v>1</v>
      </c>
      <c r="E97" s="191">
        <v>343</v>
      </c>
      <c r="F97" s="191">
        <v>8</v>
      </c>
      <c r="G97" s="189">
        <f t="shared" si="16"/>
        <v>351</v>
      </c>
      <c r="H97" s="191"/>
      <c r="I97" s="462">
        <f t="shared" si="17"/>
        <v>351</v>
      </c>
      <c r="J97" s="191">
        <v>119</v>
      </c>
      <c r="K97" s="462">
        <f t="shared" si="17"/>
        <v>470</v>
      </c>
      <c r="L97" s="191">
        <v>-274</v>
      </c>
      <c r="M97" s="462">
        <f t="shared" si="9"/>
        <v>196</v>
      </c>
      <c r="N97" s="462">
        <v>196</v>
      </c>
      <c r="O97" s="557">
        <f t="shared" si="10"/>
        <v>100</v>
      </c>
    </row>
    <row r="98" spans="1:15" ht="15.75">
      <c r="A98" s="111">
        <v>41</v>
      </c>
      <c r="B98" s="166"/>
      <c r="C98" s="79">
        <v>633006</v>
      </c>
      <c r="D98" s="68" t="s">
        <v>1</v>
      </c>
      <c r="E98" s="191">
        <v>150</v>
      </c>
      <c r="F98" s="191"/>
      <c r="G98" s="189">
        <f t="shared" si="16"/>
        <v>150</v>
      </c>
      <c r="H98" s="191"/>
      <c r="I98" s="462">
        <f t="shared" si="17"/>
        <v>150</v>
      </c>
      <c r="J98" s="191"/>
      <c r="K98" s="462">
        <f t="shared" si="17"/>
        <v>150</v>
      </c>
      <c r="L98" s="191">
        <v>-107</v>
      </c>
      <c r="M98" s="462">
        <f t="shared" si="9"/>
        <v>43</v>
      </c>
      <c r="N98" s="462">
        <v>43</v>
      </c>
      <c r="O98" s="557">
        <f t="shared" si="10"/>
        <v>100</v>
      </c>
    </row>
    <row r="99" spans="1:15" ht="15.75">
      <c r="A99" s="111">
        <v>111</v>
      </c>
      <c r="B99" s="166"/>
      <c r="C99" s="79">
        <v>635002</v>
      </c>
      <c r="D99" s="68" t="s">
        <v>3</v>
      </c>
      <c r="E99" s="191">
        <v>25</v>
      </c>
      <c r="F99" s="191"/>
      <c r="G99" s="189">
        <f t="shared" si="16"/>
        <v>25</v>
      </c>
      <c r="H99" s="191"/>
      <c r="I99" s="462">
        <f t="shared" si="17"/>
        <v>25</v>
      </c>
      <c r="J99" s="191"/>
      <c r="K99" s="462">
        <f t="shared" si="17"/>
        <v>25</v>
      </c>
      <c r="L99" s="191">
        <v>-25</v>
      </c>
      <c r="M99" s="462">
        <f t="shared" si="9"/>
        <v>0</v>
      </c>
      <c r="N99" s="462">
        <v>0</v>
      </c>
      <c r="O99" s="557"/>
    </row>
    <row r="100" spans="1:15" ht="15.75">
      <c r="A100" s="111">
        <v>41</v>
      </c>
      <c r="B100" s="166"/>
      <c r="C100" s="79">
        <v>637004</v>
      </c>
      <c r="D100" s="68" t="s">
        <v>38</v>
      </c>
      <c r="E100" s="191"/>
      <c r="F100" s="191">
        <v>26</v>
      </c>
      <c r="G100" s="189">
        <f>SUM(26)</f>
        <v>26</v>
      </c>
      <c r="H100" s="191"/>
      <c r="I100" s="462">
        <f>SUM(26)</f>
        <v>26</v>
      </c>
      <c r="J100" s="191"/>
      <c r="K100" s="462">
        <f>SUM(26)</f>
        <v>26</v>
      </c>
      <c r="L100" s="191"/>
      <c r="M100" s="462">
        <f t="shared" si="9"/>
        <v>26</v>
      </c>
      <c r="N100" s="462">
        <f t="shared" si="9"/>
        <v>26</v>
      </c>
      <c r="O100" s="557">
        <f t="shared" si="10"/>
        <v>100</v>
      </c>
    </row>
    <row r="101" spans="1:15" ht="15.75">
      <c r="A101" s="111">
        <v>111</v>
      </c>
      <c r="B101" s="166"/>
      <c r="C101" s="79">
        <v>637013</v>
      </c>
      <c r="D101" s="68" t="s">
        <v>4</v>
      </c>
      <c r="E101" s="191">
        <v>100</v>
      </c>
      <c r="F101" s="191"/>
      <c r="G101" s="189">
        <f t="shared" si="16"/>
        <v>100</v>
      </c>
      <c r="H101" s="191"/>
      <c r="I101" s="462">
        <f>G101+H101</f>
        <v>100</v>
      </c>
      <c r="J101" s="191"/>
      <c r="K101" s="462">
        <f>I101+J101</f>
        <v>100</v>
      </c>
      <c r="L101" s="191"/>
      <c r="M101" s="462">
        <f t="shared" si="9"/>
        <v>100</v>
      </c>
      <c r="N101" s="462">
        <f t="shared" si="9"/>
        <v>100</v>
      </c>
      <c r="O101" s="557">
        <f t="shared" si="10"/>
        <v>100</v>
      </c>
    </row>
    <row r="102" spans="1:15" ht="15.75">
      <c r="A102" s="111">
        <v>111</v>
      </c>
      <c r="B102" s="166"/>
      <c r="C102" s="79">
        <v>637016</v>
      </c>
      <c r="D102" s="68" t="s">
        <v>5</v>
      </c>
      <c r="E102" s="191">
        <v>51</v>
      </c>
      <c r="F102" s="191"/>
      <c r="G102" s="189">
        <f t="shared" si="16"/>
        <v>51</v>
      </c>
      <c r="H102" s="191"/>
      <c r="I102" s="462">
        <f>G102+H102</f>
        <v>51</v>
      </c>
      <c r="J102" s="191"/>
      <c r="K102" s="462">
        <f>I102+J102</f>
        <v>51</v>
      </c>
      <c r="L102" s="191">
        <v>-2</v>
      </c>
      <c r="M102" s="462">
        <f t="shared" si="9"/>
        <v>49</v>
      </c>
      <c r="N102" s="462">
        <v>48</v>
      </c>
      <c r="O102" s="557">
        <f t="shared" si="10"/>
        <v>97.95918367346938</v>
      </c>
    </row>
    <row r="103" spans="1:15" ht="15.75">
      <c r="A103" s="214"/>
      <c r="B103" s="215" t="s">
        <v>135</v>
      </c>
      <c r="C103" s="209"/>
      <c r="D103" s="210" t="s">
        <v>136</v>
      </c>
      <c r="E103" s="193">
        <f aca="true" t="shared" si="18" ref="E103:L103">SUM(E104:E105)</f>
        <v>6850</v>
      </c>
      <c r="F103" s="193">
        <f t="shared" si="18"/>
        <v>1450</v>
      </c>
      <c r="G103" s="294">
        <f t="shared" si="18"/>
        <v>8300</v>
      </c>
      <c r="H103" s="193">
        <f t="shared" si="18"/>
        <v>0</v>
      </c>
      <c r="I103" s="294">
        <f t="shared" si="18"/>
        <v>8300</v>
      </c>
      <c r="J103" s="193">
        <f t="shared" si="18"/>
        <v>0</v>
      </c>
      <c r="K103" s="294">
        <f t="shared" si="18"/>
        <v>8300</v>
      </c>
      <c r="L103" s="294">
        <f t="shared" si="18"/>
        <v>-4724</v>
      </c>
      <c r="M103" s="294">
        <f t="shared" si="9"/>
        <v>3576</v>
      </c>
      <c r="N103" s="294">
        <f>SUM(N104:N105)</f>
        <v>3575</v>
      </c>
      <c r="O103" s="558">
        <f t="shared" si="10"/>
        <v>99.97203579418344</v>
      </c>
    </row>
    <row r="104" spans="1:15" ht="15.75">
      <c r="A104" s="240">
        <v>41</v>
      </c>
      <c r="B104" s="216"/>
      <c r="C104" s="77">
        <v>651001</v>
      </c>
      <c r="D104" s="78" t="s">
        <v>137</v>
      </c>
      <c r="E104" s="191">
        <v>1900</v>
      </c>
      <c r="F104" s="191">
        <v>600</v>
      </c>
      <c r="G104" s="191">
        <f>E104+F104</f>
        <v>2500</v>
      </c>
      <c r="H104" s="191"/>
      <c r="I104" s="466">
        <f>G104+H104</f>
        <v>2500</v>
      </c>
      <c r="J104" s="191"/>
      <c r="K104" s="466">
        <f>I104+J104</f>
        <v>2500</v>
      </c>
      <c r="L104" s="191">
        <v>-862</v>
      </c>
      <c r="M104" s="466">
        <f t="shared" si="9"/>
        <v>1638</v>
      </c>
      <c r="N104" s="466">
        <v>1637</v>
      </c>
      <c r="O104" s="560">
        <f t="shared" si="10"/>
        <v>99.93894993894995</v>
      </c>
    </row>
    <row r="105" spans="1:15" ht="15.75">
      <c r="A105" s="240">
        <v>41</v>
      </c>
      <c r="B105" s="216"/>
      <c r="C105" s="77">
        <v>651002</v>
      </c>
      <c r="D105" s="78" t="s">
        <v>235</v>
      </c>
      <c r="E105" s="191">
        <v>4950</v>
      </c>
      <c r="F105" s="191">
        <v>850</v>
      </c>
      <c r="G105" s="191">
        <f>E105+F105</f>
        <v>5800</v>
      </c>
      <c r="H105" s="191"/>
      <c r="I105" s="466">
        <f>G105+H105</f>
        <v>5800</v>
      </c>
      <c r="J105" s="191"/>
      <c r="K105" s="466">
        <f>I105+J105</f>
        <v>5800</v>
      </c>
      <c r="L105" s="191">
        <v>-3862</v>
      </c>
      <c r="M105" s="466">
        <f t="shared" si="9"/>
        <v>1938</v>
      </c>
      <c r="N105" s="466">
        <v>1938</v>
      </c>
      <c r="O105" s="560">
        <f t="shared" si="10"/>
        <v>100</v>
      </c>
    </row>
    <row r="106" spans="1:15" ht="15.75">
      <c r="A106" s="184"/>
      <c r="B106" s="220" t="s">
        <v>144</v>
      </c>
      <c r="C106" s="182"/>
      <c r="D106" s="218" t="s">
        <v>147</v>
      </c>
      <c r="E106" s="193">
        <f aca="true" t="shared" si="19" ref="E106:L106">SUM(E107:E113)</f>
        <v>2039</v>
      </c>
      <c r="F106" s="193">
        <f t="shared" si="19"/>
        <v>297</v>
      </c>
      <c r="G106" s="193">
        <f t="shared" si="19"/>
        <v>2336</v>
      </c>
      <c r="H106" s="193">
        <f t="shared" si="19"/>
        <v>3</v>
      </c>
      <c r="I106" s="294">
        <f t="shared" si="19"/>
        <v>2339</v>
      </c>
      <c r="J106" s="193">
        <f t="shared" si="19"/>
        <v>-250</v>
      </c>
      <c r="K106" s="294">
        <f t="shared" si="19"/>
        <v>2089</v>
      </c>
      <c r="L106" s="294">
        <f t="shared" si="19"/>
        <v>-1246</v>
      </c>
      <c r="M106" s="294">
        <f t="shared" si="9"/>
        <v>843</v>
      </c>
      <c r="N106" s="294">
        <f>SUM(N107:N113)</f>
        <v>842</v>
      </c>
      <c r="O106" s="558">
        <f t="shared" si="10"/>
        <v>99.88137603795967</v>
      </c>
    </row>
    <row r="107" spans="1:15" ht="15.75">
      <c r="A107" s="111">
        <v>41</v>
      </c>
      <c r="B107" s="166"/>
      <c r="C107" s="79">
        <v>633006</v>
      </c>
      <c r="D107" s="68" t="s">
        <v>1</v>
      </c>
      <c r="E107" s="191">
        <v>250</v>
      </c>
      <c r="F107" s="191"/>
      <c r="G107" s="191">
        <f aca="true" t="shared" si="20" ref="G107:G113">E107+F107</f>
        <v>250</v>
      </c>
      <c r="H107" s="191"/>
      <c r="I107" s="466">
        <f aca="true" t="shared" si="21" ref="I107:K113">G107+H107</f>
        <v>250</v>
      </c>
      <c r="J107" s="191">
        <v>-250</v>
      </c>
      <c r="K107" s="466">
        <f t="shared" si="21"/>
        <v>0</v>
      </c>
      <c r="L107" s="191"/>
      <c r="M107" s="466">
        <f t="shared" si="9"/>
        <v>0</v>
      </c>
      <c r="N107" s="466">
        <v>0</v>
      </c>
      <c r="O107" s="560"/>
    </row>
    <row r="108" spans="1:15" ht="15.75">
      <c r="A108" s="111">
        <v>41</v>
      </c>
      <c r="B108" s="166"/>
      <c r="C108" s="79">
        <v>634001</v>
      </c>
      <c r="D108" s="68" t="s">
        <v>43</v>
      </c>
      <c r="E108" s="191">
        <v>850</v>
      </c>
      <c r="F108" s="191">
        <v>250</v>
      </c>
      <c r="G108" s="191">
        <f t="shared" si="20"/>
        <v>1100</v>
      </c>
      <c r="H108" s="191"/>
      <c r="I108" s="466">
        <f t="shared" si="21"/>
        <v>1100</v>
      </c>
      <c r="J108" s="191"/>
      <c r="K108" s="466">
        <f t="shared" si="21"/>
        <v>1100</v>
      </c>
      <c r="L108" s="191">
        <v>-752</v>
      </c>
      <c r="M108" s="466">
        <f t="shared" si="9"/>
        <v>348</v>
      </c>
      <c r="N108" s="466">
        <v>347</v>
      </c>
      <c r="O108" s="560">
        <f t="shared" si="10"/>
        <v>99.71264367816092</v>
      </c>
    </row>
    <row r="109" spans="1:15" ht="15.75">
      <c r="A109" s="111">
        <v>41</v>
      </c>
      <c r="B109" s="166"/>
      <c r="C109" s="79">
        <v>634002</v>
      </c>
      <c r="D109" s="68" t="s">
        <v>145</v>
      </c>
      <c r="E109" s="191">
        <v>197</v>
      </c>
      <c r="F109" s="191"/>
      <c r="G109" s="191">
        <f t="shared" si="20"/>
        <v>197</v>
      </c>
      <c r="H109" s="191"/>
      <c r="I109" s="466">
        <f t="shared" si="21"/>
        <v>197</v>
      </c>
      <c r="J109" s="191"/>
      <c r="K109" s="466">
        <f t="shared" si="21"/>
        <v>197</v>
      </c>
      <c r="L109" s="191">
        <v>-197</v>
      </c>
      <c r="M109" s="466">
        <f t="shared" si="9"/>
        <v>0</v>
      </c>
      <c r="N109" s="466">
        <v>0</v>
      </c>
      <c r="O109" s="560"/>
    </row>
    <row r="110" spans="1:15" ht="15.75">
      <c r="A110" s="111">
        <v>41</v>
      </c>
      <c r="B110" s="166"/>
      <c r="C110" s="79">
        <v>634003</v>
      </c>
      <c r="D110" s="68" t="s">
        <v>146</v>
      </c>
      <c r="E110" s="191">
        <v>142</v>
      </c>
      <c r="F110" s="191"/>
      <c r="G110" s="191">
        <f t="shared" si="20"/>
        <v>142</v>
      </c>
      <c r="H110" s="191">
        <v>3</v>
      </c>
      <c r="I110" s="466">
        <f t="shared" si="21"/>
        <v>145</v>
      </c>
      <c r="J110" s="191"/>
      <c r="K110" s="466">
        <f t="shared" si="21"/>
        <v>145</v>
      </c>
      <c r="L110" s="191"/>
      <c r="M110" s="466">
        <f t="shared" si="9"/>
        <v>145</v>
      </c>
      <c r="N110" s="466">
        <v>145</v>
      </c>
      <c r="O110" s="560">
        <f t="shared" si="10"/>
        <v>100</v>
      </c>
    </row>
    <row r="111" spans="1:15" ht="15.75">
      <c r="A111" s="111">
        <v>41</v>
      </c>
      <c r="B111" s="166"/>
      <c r="C111" s="79">
        <v>637004</v>
      </c>
      <c r="D111" s="68" t="s">
        <v>282</v>
      </c>
      <c r="E111" s="191">
        <v>300</v>
      </c>
      <c r="F111" s="191"/>
      <c r="G111" s="191">
        <f t="shared" si="20"/>
        <v>300</v>
      </c>
      <c r="H111" s="191"/>
      <c r="I111" s="466">
        <f t="shared" si="21"/>
        <v>300</v>
      </c>
      <c r="J111" s="191"/>
      <c r="K111" s="466">
        <f t="shared" si="21"/>
        <v>300</v>
      </c>
      <c r="L111" s="191">
        <v>-300</v>
      </c>
      <c r="M111" s="466">
        <f t="shared" si="9"/>
        <v>0</v>
      </c>
      <c r="N111" s="466">
        <v>0</v>
      </c>
      <c r="O111" s="560"/>
    </row>
    <row r="112" spans="1:15" ht="15.75">
      <c r="A112" s="111">
        <v>41</v>
      </c>
      <c r="B112" s="166"/>
      <c r="C112" s="79">
        <v>637012</v>
      </c>
      <c r="D112" s="68" t="s">
        <v>308</v>
      </c>
      <c r="E112" s="191"/>
      <c r="F112" s="191">
        <v>17</v>
      </c>
      <c r="G112" s="191">
        <f t="shared" si="20"/>
        <v>17</v>
      </c>
      <c r="H112" s="191"/>
      <c r="I112" s="466">
        <f t="shared" si="21"/>
        <v>17</v>
      </c>
      <c r="J112" s="191"/>
      <c r="K112" s="466">
        <f t="shared" si="21"/>
        <v>17</v>
      </c>
      <c r="L112" s="191">
        <v>3</v>
      </c>
      <c r="M112" s="466">
        <f t="shared" si="9"/>
        <v>20</v>
      </c>
      <c r="N112" s="466">
        <v>20</v>
      </c>
      <c r="O112" s="560">
        <f t="shared" si="10"/>
        <v>100</v>
      </c>
    </row>
    <row r="113" spans="1:15" ht="15.75">
      <c r="A113" s="111">
        <v>41</v>
      </c>
      <c r="B113" s="166"/>
      <c r="C113" s="79">
        <v>642001</v>
      </c>
      <c r="D113" s="68" t="s">
        <v>283</v>
      </c>
      <c r="E113" s="191">
        <v>300</v>
      </c>
      <c r="F113" s="191">
        <v>30</v>
      </c>
      <c r="G113" s="191">
        <f t="shared" si="20"/>
        <v>330</v>
      </c>
      <c r="H113" s="191"/>
      <c r="I113" s="466">
        <f t="shared" si="21"/>
        <v>330</v>
      </c>
      <c r="J113" s="191"/>
      <c r="K113" s="466">
        <f t="shared" si="21"/>
        <v>330</v>
      </c>
      <c r="L113" s="191"/>
      <c r="M113" s="466">
        <f t="shared" si="9"/>
        <v>330</v>
      </c>
      <c r="N113" s="466">
        <f t="shared" si="9"/>
        <v>330</v>
      </c>
      <c r="O113" s="560">
        <f t="shared" si="10"/>
        <v>100</v>
      </c>
    </row>
    <row r="114" spans="1:15" s="197" customFormat="1" ht="32.25">
      <c r="A114" s="372"/>
      <c r="B114" s="373" t="s">
        <v>150</v>
      </c>
      <c r="C114" s="374"/>
      <c r="D114" s="375" t="s">
        <v>236</v>
      </c>
      <c r="E114" s="376">
        <f>SUM(E117:E120)</f>
        <v>1633</v>
      </c>
      <c r="F114" s="376">
        <f>SUM(F117:F123)</f>
        <v>491</v>
      </c>
      <c r="G114" s="377">
        <f>SUM(G117:G123)</f>
        <v>2124</v>
      </c>
      <c r="H114" s="376">
        <f>SUM(H115:H123)</f>
        <v>8501</v>
      </c>
      <c r="I114" s="377">
        <f>SUM(I115:I123)</f>
        <v>10625</v>
      </c>
      <c r="J114" s="376">
        <f>SUM(J115:J123)</f>
        <v>1447</v>
      </c>
      <c r="K114" s="377">
        <f>SUM(K115:K123)</f>
        <v>12072</v>
      </c>
      <c r="L114" s="377">
        <f>SUM(L115:L123)</f>
        <v>-2944</v>
      </c>
      <c r="M114" s="377">
        <f t="shared" si="9"/>
        <v>9128</v>
      </c>
      <c r="N114" s="377">
        <f>SUM(N115:N123)</f>
        <v>9098</v>
      </c>
      <c r="O114" s="561">
        <f t="shared" si="10"/>
        <v>99.67134092900965</v>
      </c>
    </row>
    <row r="115" spans="1:15" s="197" customFormat="1" ht="18.75">
      <c r="A115" s="378">
        <v>111</v>
      </c>
      <c r="B115" s="415"/>
      <c r="C115" s="416">
        <v>610.62</v>
      </c>
      <c r="D115" s="417" t="s">
        <v>389</v>
      </c>
      <c r="E115" s="253"/>
      <c r="F115" s="253"/>
      <c r="G115" s="385"/>
      <c r="H115" s="253">
        <v>7441</v>
      </c>
      <c r="I115" s="385">
        <f>G115+H115</f>
        <v>7441</v>
      </c>
      <c r="J115" s="253"/>
      <c r="K115" s="385">
        <f>I115+J115</f>
        <v>7441</v>
      </c>
      <c r="L115" s="253">
        <v>-2674</v>
      </c>
      <c r="M115" s="385">
        <f t="shared" si="9"/>
        <v>4767</v>
      </c>
      <c r="N115" s="385">
        <v>4765</v>
      </c>
      <c r="O115" s="562">
        <f t="shared" si="10"/>
        <v>99.95804489196559</v>
      </c>
    </row>
    <row r="116" spans="1:15" s="197" customFormat="1" ht="18.75">
      <c r="A116" s="378">
        <v>41</v>
      </c>
      <c r="B116" s="415"/>
      <c r="C116" s="416">
        <v>610.62</v>
      </c>
      <c r="D116" s="417" t="s">
        <v>387</v>
      </c>
      <c r="E116" s="253"/>
      <c r="F116" s="253"/>
      <c r="G116" s="385"/>
      <c r="H116" s="253">
        <v>1738</v>
      </c>
      <c r="I116" s="385">
        <f>G116+H116</f>
        <v>1738</v>
      </c>
      <c r="J116" s="253">
        <v>1447</v>
      </c>
      <c r="K116" s="385">
        <f>I116+J116</f>
        <v>3185</v>
      </c>
      <c r="L116" s="253">
        <v>-111</v>
      </c>
      <c r="M116" s="385">
        <f t="shared" si="9"/>
        <v>3074</v>
      </c>
      <c r="N116" s="385">
        <v>3047</v>
      </c>
      <c r="O116" s="562">
        <f t="shared" si="10"/>
        <v>99.12166558230318</v>
      </c>
    </row>
    <row r="117" spans="1:15" s="197" customFormat="1" ht="18.75">
      <c r="A117" s="382">
        <v>41</v>
      </c>
      <c r="B117" s="383"/>
      <c r="C117" s="384">
        <v>610.62</v>
      </c>
      <c r="D117" s="381" t="s">
        <v>386</v>
      </c>
      <c r="E117" s="253">
        <v>353</v>
      </c>
      <c r="F117" s="253">
        <v>110</v>
      </c>
      <c r="G117" s="385">
        <f>E117+F117</f>
        <v>463</v>
      </c>
      <c r="H117" s="253"/>
      <c r="I117" s="385">
        <f>G117+H117</f>
        <v>463</v>
      </c>
      <c r="J117" s="253"/>
      <c r="K117" s="385">
        <f>I117+J117</f>
        <v>463</v>
      </c>
      <c r="L117" s="253">
        <v>136</v>
      </c>
      <c r="M117" s="385">
        <f t="shared" si="9"/>
        <v>599</v>
      </c>
      <c r="N117" s="385">
        <v>599</v>
      </c>
      <c r="O117" s="562">
        <f t="shared" si="10"/>
        <v>100</v>
      </c>
    </row>
    <row r="118" spans="1:15" s="197" customFormat="1" ht="18.75">
      <c r="A118" s="378">
        <v>111</v>
      </c>
      <c r="B118" s="379"/>
      <c r="C118" s="380">
        <v>610.62</v>
      </c>
      <c r="D118" s="381" t="s">
        <v>151</v>
      </c>
      <c r="E118" s="371">
        <v>1230</v>
      </c>
      <c r="F118" s="371"/>
      <c r="G118" s="385">
        <f>E118+F118</f>
        <v>1230</v>
      </c>
      <c r="H118" s="371">
        <v>-848</v>
      </c>
      <c r="I118" s="385">
        <f>G118+H118</f>
        <v>382</v>
      </c>
      <c r="J118" s="371"/>
      <c r="K118" s="385">
        <f>I118+J118</f>
        <v>382</v>
      </c>
      <c r="L118" s="371">
        <v>-379</v>
      </c>
      <c r="M118" s="385">
        <f t="shared" si="9"/>
        <v>3</v>
      </c>
      <c r="N118" s="385">
        <v>3</v>
      </c>
      <c r="O118" s="562">
        <f t="shared" si="10"/>
        <v>100</v>
      </c>
    </row>
    <row r="119" spans="1:15" s="197" customFormat="1" ht="18.75">
      <c r="A119" s="378">
        <v>41</v>
      </c>
      <c r="B119" s="413"/>
      <c r="C119" s="380">
        <v>614</v>
      </c>
      <c r="D119" s="381" t="s">
        <v>334</v>
      </c>
      <c r="E119" s="371"/>
      <c r="F119" s="371">
        <v>300</v>
      </c>
      <c r="G119" s="385">
        <v>300</v>
      </c>
      <c r="H119" s="371"/>
      <c r="I119" s="385">
        <v>300</v>
      </c>
      <c r="J119" s="371"/>
      <c r="K119" s="385">
        <v>300</v>
      </c>
      <c r="L119" s="371"/>
      <c r="M119" s="385">
        <f t="shared" si="9"/>
        <v>300</v>
      </c>
      <c r="N119" s="385">
        <f t="shared" si="9"/>
        <v>300</v>
      </c>
      <c r="O119" s="562">
        <f t="shared" si="10"/>
        <v>100</v>
      </c>
    </row>
    <row r="120" spans="1:15" s="197" customFormat="1" ht="18.75">
      <c r="A120" s="382">
        <v>111</v>
      </c>
      <c r="B120" s="386"/>
      <c r="C120" s="384">
        <v>633006</v>
      </c>
      <c r="D120" s="381" t="s">
        <v>284</v>
      </c>
      <c r="E120" s="253">
        <v>50</v>
      </c>
      <c r="F120" s="253"/>
      <c r="G120" s="385">
        <f>E120+F120</f>
        <v>50</v>
      </c>
      <c r="H120" s="253"/>
      <c r="I120" s="385">
        <f>G120+H120</f>
        <v>50</v>
      </c>
      <c r="J120" s="253"/>
      <c r="K120" s="385">
        <f>I120+J120</f>
        <v>50</v>
      </c>
      <c r="L120" s="253">
        <v>-50</v>
      </c>
      <c r="M120" s="385">
        <f t="shared" si="9"/>
        <v>0</v>
      </c>
      <c r="N120" s="385">
        <v>0</v>
      </c>
      <c r="O120" s="562"/>
    </row>
    <row r="121" spans="1:15" s="197" customFormat="1" ht="18.75">
      <c r="A121" s="382"/>
      <c r="B121" s="386"/>
      <c r="C121" s="384">
        <v>633010</v>
      </c>
      <c r="D121" s="381" t="s">
        <v>385</v>
      </c>
      <c r="E121" s="253"/>
      <c r="F121" s="253"/>
      <c r="G121" s="385"/>
      <c r="H121" s="253"/>
      <c r="I121" s="385"/>
      <c r="J121" s="253"/>
      <c r="K121" s="385"/>
      <c r="L121" s="253">
        <v>134</v>
      </c>
      <c r="M121" s="385">
        <f t="shared" si="9"/>
        <v>134</v>
      </c>
      <c r="N121" s="385">
        <v>134</v>
      </c>
      <c r="O121" s="562">
        <f t="shared" si="10"/>
        <v>100</v>
      </c>
    </row>
    <row r="122" spans="1:15" s="197" customFormat="1" ht="18.75">
      <c r="A122" s="382">
        <v>41</v>
      </c>
      <c r="B122" s="386"/>
      <c r="C122" s="384">
        <v>633010</v>
      </c>
      <c r="D122" s="381" t="s">
        <v>351</v>
      </c>
      <c r="E122" s="253"/>
      <c r="F122" s="253"/>
      <c r="G122" s="385"/>
      <c r="H122" s="253">
        <v>170</v>
      </c>
      <c r="I122" s="385">
        <f>G122+H122</f>
        <v>170</v>
      </c>
      <c r="J122" s="253"/>
      <c r="K122" s="385">
        <f>I122+J122</f>
        <v>170</v>
      </c>
      <c r="L122" s="253"/>
      <c r="M122" s="385">
        <f t="shared" si="9"/>
        <v>170</v>
      </c>
      <c r="N122" s="385">
        <f t="shared" si="9"/>
        <v>170</v>
      </c>
      <c r="O122" s="562">
        <f t="shared" si="10"/>
        <v>100</v>
      </c>
    </row>
    <row r="123" spans="1:15" s="197" customFormat="1" ht="18.75">
      <c r="A123" s="382">
        <v>41</v>
      </c>
      <c r="B123" s="386"/>
      <c r="C123" s="384">
        <v>642015</v>
      </c>
      <c r="D123" s="381" t="s">
        <v>335</v>
      </c>
      <c r="E123" s="253"/>
      <c r="F123" s="253">
        <v>81</v>
      </c>
      <c r="G123" s="385">
        <v>81</v>
      </c>
      <c r="H123" s="253"/>
      <c r="I123" s="385">
        <v>81</v>
      </c>
      <c r="J123" s="253"/>
      <c r="K123" s="385">
        <v>81</v>
      </c>
      <c r="L123" s="253"/>
      <c r="M123" s="385">
        <f t="shared" si="9"/>
        <v>81</v>
      </c>
      <c r="N123" s="385">
        <v>80</v>
      </c>
      <c r="O123" s="562">
        <f t="shared" si="10"/>
        <v>98.76543209876543</v>
      </c>
    </row>
    <row r="124" spans="1:15" ht="15.75">
      <c r="A124" s="214"/>
      <c r="B124" s="215" t="s">
        <v>140</v>
      </c>
      <c r="C124" s="213"/>
      <c r="D124" s="210" t="s">
        <v>141</v>
      </c>
      <c r="E124" s="193">
        <f aca="true" t="shared" si="22" ref="E124:L124">SUM(E125:E128)</f>
        <v>13090</v>
      </c>
      <c r="F124" s="193">
        <f t="shared" si="22"/>
        <v>8</v>
      </c>
      <c r="G124" s="294">
        <f t="shared" si="22"/>
        <v>13098</v>
      </c>
      <c r="H124" s="193">
        <f t="shared" si="22"/>
        <v>0</v>
      </c>
      <c r="I124" s="294">
        <f t="shared" si="22"/>
        <v>13098</v>
      </c>
      <c r="J124" s="193">
        <f t="shared" si="22"/>
        <v>0</v>
      </c>
      <c r="K124" s="294">
        <f t="shared" si="22"/>
        <v>13098</v>
      </c>
      <c r="L124" s="294">
        <f t="shared" si="22"/>
        <v>-84</v>
      </c>
      <c r="M124" s="294">
        <f t="shared" si="9"/>
        <v>13014</v>
      </c>
      <c r="N124" s="294">
        <f>SUM(N125:N128)</f>
        <v>13014</v>
      </c>
      <c r="O124" s="558">
        <f t="shared" si="10"/>
        <v>100</v>
      </c>
    </row>
    <row r="125" spans="1:15" ht="15.75">
      <c r="A125" s="112">
        <v>41</v>
      </c>
      <c r="B125" s="168"/>
      <c r="C125" s="80">
        <v>632003</v>
      </c>
      <c r="D125" s="158" t="s">
        <v>142</v>
      </c>
      <c r="E125" s="189">
        <v>750</v>
      </c>
      <c r="F125" s="189"/>
      <c r="G125" s="189">
        <f>E125+F125</f>
        <v>750</v>
      </c>
      <c r="H125" s="189"/>
      <c r="I125" s="462">
        <f>G125+H125</f>
        <v>750</v>
      </c>
      <c r="J125" s="189"/>
      <c r="K125" s="462">
        <f>I125+J125</f>
        <v>750</v>
      </c>
      <c r="L125" s="189">
        <v>100</v>
      </c>
      <c r="M125" s="462">
        <f t="shared" si="9"/>
        <v>850</v>
      </c>
      <c r="N125" s="462">
        <v>850</v>
      </c>
      <c r="O125" s="557">
        <f t="shared" si="10"/>
        <v>100</v>
      </c>
    </row>
    <row r="126" spans="1:15" ht="15.75">
      <c r="A126" s="111">
        <v>111</v>
      </c>
      <c r="B126" s="168"/>
      <c r="C126" s="79">
        <v>637005</v>
      </c>
      <c r="D126" s="68" t="s">
        <v>229</v>
      </c>
      <c r="E126" s="191">
        <v>1640</v>
      </c>
      <c r="F126" s="191">
        <v>8</v>
      </c>
      <c r="G126" s="189">
        <f>E126+F126</f>
        <v>1648</v>
      </c>
      <c r="H126" s="191"/>
      <c r="I126" s="462">
        <f>G126+H126</f>
        <v>1648</v>
      </c>
      <c r="J126" s="191"/>
      <c r="K126" s="462">
        <f>I126+J126</f>
        <v>1648</v>
      </c>
      <c r="L126" s="191"/>
      <c r="M126" s="462">
        <f t="shared" si="9"/>
        <v>1648</v>
      </c>
      <c r="N126" s="462">
        <v>1648</v>
      </c>
      <c r="O126" s="557">
        <f t="shared" si="10"/>
        <v>100</v>
      </c>
    </row>
    <row r="127" spans="1:15" ht="15.75">
      <c r="A127" s="111">
        <v>41</v>
      </c>
      <c r="B127" s="168"/>
      <c r="C127" s="79">
        <v>637005</v>
      </c>
      <c r="D127" s="68" t="s">
        <v>229</v>
      </c>
      <c r="E127" s="191">
        <v>10600</v>
      </c>
      <c r="F127" s="191"/>
      <c r="G127" s="189">
        <f>E127+F127</f>
        <v>10600</v>
      </c>
      <c r="H127" s="191"/>
      <c r="I127" s="462">
        <f>G127+H127</f>
        <v>10600</v>
      </c>
      <c r="J127" s="191"/>
      <c r="K127" s="462">
        <f>I127+J127</f>
        <v>10600</v>
      </c>
      <c r="L127" s="191">
        <v>-84</v>
      </c>
      <c r="M127" s="462">
        <f t="shared" si="9"/>
        <v>10516</v>
      </c>
      <c r="N127" s="462">
        <v>10516</v>
      </c>
      <c r="O127" s="557">
        <f t="shared" si="10"/>
        <v>100</v>
      </c>
    </row>
    <row r="128" spans="1:15" ht="15.75">
      <c r="A128" s="111">
        <v>41</v>
      </c>
      <c r="B128" s="168"/>
      <c r="C128" s="81">
        <v>637023</v>
      </c>
      <c r="D128" s="68" t="s">
        <v>143</v>
      </c>
      <c r="E128" s="191">
        <v>100</v>
      </c>
      <c r="F128" s="191"/>
      <c r="G128" s="189">
        <f>E128+F128</f>
        <v>100</v>
      </c>
      <c r="H128" s="191"/>
      <c r="I128" s="462">
        <f>G128+H128</f>
        <v>100</v>
      </c>
      <c r="J128" s="191"/>
      <c r="K128" s="462">
        <f>I128+J128</f>
        <v>100</v>
      </c>
      <c r="L128" s="191">
        <v>-100</v>
      </c>
      <c r="M128" s="462">
        <f t="shared" si="9"/>
        <v>0</v>
      </c>
      <c r="N128" s="462">
        <v>0</v>
      </c>
      <c r="O128" s="557"/>
    </row>
    <row r="129" spans="1:15" ht="18.75">
      <c r="A129" s="296"/>
      <c r="B129" s="246" t="s">
        <v>191</v>
      </c>
      <c r="C129" s="613"/>
      <c r="D129" s="210" t="s">
        <v>192</v>
      </c>
      <c r="E129" s="247">
        <f>SUM(E130:E132)</f>
        <v>2000</v>
      </c>
      <c r="F129" s="247">
        <f>SUM(F130:F132)</f>
        <v>0</v>
      </c>
      <c r="G129" s="297">
        <f>SUM(G130:G132)</f>
        <v>2000</v>
      </c>
      <c r="H129" s="247">
        <f>SUM(H130:H132)</f>
        <v>0</v>
      </c>
      <c r="I129" s="297">
        <f>SUM(I130:I132)</f>
        <v>2000</v>
      </c>
      <c r="J129" s="247">
        <f>SUM(J130:J133)</f>
        <v>-1723</v>
      </c>
      <c r="K129" s="297">
        <f>SUM(K130:K133)</f>
        <v>277</v>
      </c>
      <c r="L129" s="297">
        <f>SUM(L130:L133)</f>
        <v>277</v>
      </c>
      <c r="M129" s="297">
        <f t="shared" si="9"/>
        <v>554</v>
      </c>
      <c r="N129" s="297">
        <f>SUM(N130:N133)</f>
        <v>554</v>
      </c>
      <c r="O129" s="563">
        <f t="shared" si="10"/>
        <v>100</v>
      </c>
    </row>
    <row r="130" spans="1:15" ht="15.75">
      <c r="A130" s="157">
        <v>111</v>
      </c>
      <c r="B130" s="157"/>
      <c r="C130" s="80">
        <v>633006</v>
      </c>
      <c r="D130" s="158" t="s">
        <v>1</v>
      </c>
      <c r="E130" s="266">
        <v>93</v>
      </c>
      <c r="F130" s="266"/>
      <c r="G130" s="298">
        <f>E130+F130</f>
        <v>93</v>
      </c>
      <c r="H130" s="266"/>
      <c r="I130" s="298">
        <f>G130+H130</f>
        <v>93</v>
      </c>
      <c r="J130" s="266"/>
      <c r="K130" s="298">
        <f>I130+J130</f>
        <v>93</v>
      </c>
      <c r="L130" s="266">
        <v>-93</v>
      </c>
      <c r="M130" s="298">
        <f t="shared" si="9"/>
        <v>0</v>
      </c>
      <c r="N130" s="298">
        <v>0</v>
      </c>
      <c r="O130" s="564"/>
    </row>
    <row r="131" spans="1:15" ht="15.75">
      <c r="A131" s="157">
        <v>41</v>
      </c>
      <c r="B131" s="157"/>
      <c r="C131" s="80">
        <v>633006</v>
      </c>
      <c r="D131" s="158" t="s">
        <v>1</v>
      </c>
      <c r="E131" s="266">
        <v>107</v>
      </c>
      <c r="F131" s="266"/>
      <c r="G131" s="298">
        <f>E131+F131</f>
        <v>107</v>
      </c>
      <c r="H131" s="266"/>
      <c r="I131" s="298">
        <f>G131+H131</f>
        <v>107</v>
      </c>
      <c r="J131" s="266"/>
      <c r="K131" s="298">
        <f>I131+J131</f>
        <v>107</v>
      </c>
      <c r="L131" s="266">
        <v>370</v>
      </c>
      <c r="M131" s="298">
        <f t="shared" si="9"/>
        <v>477</v>
      </c>
      <c r="N131" s="298">
        <v>477</v>
      </c>
      <c r="O131" s="564">
        <f t="shared" si="10"/>
        <v>100</v>
      </c>
    </row>
    <row r="132" spans="1:15" ht="15.75">
      <c r="A132" s="112">
        <v>41</v>
      </c>
      <c r="B132" s="157"/>
      <c r="C132" s="80">
        <v>635006</v>
      </c>
      <c r="D132" s="82" t="s">
        <v>203</v>
      </c>
      <c r="E132" s="189">
        <v>1800</v>
      </c>
      <c r="F132" s="189"/>
      <c r="G132" s="298">
        <f>E132+F132</f>
        <v>1800</v>
      </c>
      <c r="H132" s="189"/>
      <c r="I132" s="298">
        <f>G132+H132</f>
        <v>1800</v>
      </c>
      <c r="J132" s="189">
        <v>-1800</v>
      </c>
      <c r="K132" s="298">
        <f>I132+J132</f>
        <v>0</v>
      </c>
      <c r="L132" s="189"/>
      <c r="M132" s="298">
        <f t="shared" si="9"/>
        <v>0</v>
      </c>
      <c r="N132" s="298">
        <f t="shared" si="9"/>
        <v>0</v>
      </c>
      <c r="O132" s="564"/>
    </row>
    <row r="133" spans="1:15" ht="15.75">
      <c r="A133" s="112">
        <v>111</v>
      </c>
      <c r="B133" s="166"/>
      <c r="C133" s="80">
        <v>635006</v>
      </c>
      <c r="D133" s="82" t="s">
        <v>203</v>
      </c>
      <c r="E133" s="189"/>
      <c r="F133" s="189"/>
      <c r="G133" s="298"/>
      <c r="H133" s="189"/>
      <c r="I133" s="298"/>
      <c r="J133" s="189">
        <v>77</v>
      </c>
      <c r="K133" s="298">
        <f>I133+J133</f>
        <v>77</v>
      </c>
      <c r="L133" s="189"/>
      <c r="M133" s="298">
        <f t="shared" si="9"/>
        <v>77</v>
      </c>
      <c r="N133" s="298">
        <f t="shared" si="9"/>
        <v>77</v>
      </c>
      <c r="O133" s="564">
        <f t="shared" si="10"/>
        <v>100</v>
      </c>
    </row>
    <row r="134" spans="1:15" ht="15.75">
      <c r="A134" s="181"/>
      <c r="B134" s="221" t="s">
        <v>148</v>
      </c>
      <c r="C134" s="182"/>
      <c r="D134" s="218" t="s">
        <v>149</v>
      </c>
      <c r="E134" s="267">
        <f aca="true" t="shared" si="23" ref="E134:L134">SUM(E135:E158)</f>
        <v>46199</v>
      </c>
      <c r="F134" s="267">
        <f t="shared" si="23"/>
        <v>3850</v>
      </c>
      <c r="G134" s="299">
        <f t="shared" si="23"/>
        <v>50249</v>
      </c>
      <c r="H134" s="267">
        <f t="shared" si="23"/>
        <v>0</v>
      </c>
      <c r="I134" s="299">
        <f t="shared" si="23"/>
        <v>50249</v>
      </c>
      <c r="J134" s="267">
        <f t="shared" si="23"/>
        <v>109414</v>
      </c>
      <c r="K134" s="299">
        <f t="shared" si="23"/>
        <v>159663</v>
      </c>
      <c r="L134" s="299">
        <f t="shared" si="23"/>
        <v>1039</v>
      </c>
      <c r="M134" s="299">
        <f t="shared" si="9"/>
        <v>160702</v>
      </c>
      <c r="N134" s="299">
        <f>SUM(N135:N158)</f>
        <v>160632</v>
      </c>
      <c r="O134" s="565">
        <f t="shared" si="10"/>
        <v>99.95644111460965</v>
      </c>
    </row>
    <row r="135" spans="1:15" ht="15.75">
      <c r="A135" s="112">
        <v>41</v>
      </c>
      <c r="B135" s="166"/>
      <c r="C135" s="80">
        <v>637004</v>
      </c>
      <c r="D135" s="158" t="s">
        <v>51</v>
      </c>
      <c r="E135" s="189">
        <v>16167</v>
      </c>
      <c r="F135" s="189"/>
      <c r="G135" s="189">
        <f>E135+F135</f>
        <v>16167</v>
      </c>
      <c r="H135" s="189"/>
      <c r="I135" s="462">
        <f>G135+H135</f>
        <v>16167</v>
      </c>
      <c r="J135" s="189">
        <v>2800</v>
      </c>
      <c r="K135" s="462">
        <f>I135+J135</f>
        <v>18967</v>
      </c>
      <c r="L135" s="189">
        <v>4279</v>
      </c>
      <c r="M135" s="462">
        <f t="shared" si="9"/>
        <v>23246</v>
      </c>
      <c r="N135" s="462">
        <v>23246</v>
      </c>
      <c r="O135" s="557">
        <f t="shared" si="10"/>
        <v>100</v>
      </c>
    </row>
    <row r="136" spans="1:15" ht="15.75">
      <c r="A136" s="112">
        <v>111</v>
      </c>
      <c r="B136" s="166"/>
      <c r="C136" s="80">
        <v>637004</v>
      </c>
      <c r="D136" s="158" t="s">
        <v>51</v>
      </c>
      <c r="E136" s="189"/>
      <c r="F136" s="189"/>
      <c r="G136" s="189"/>
      <c r="H136" s="189"/>
      <c r="I136" s="462"/>
      <c r="J136" s="189"/>
      <c r="K136" s="462"/>
      <c r="L136" s="189">
        <v>2786</v>
      </c>
      <c r="M136" s="462">
        <f t="shared" si="9"/>
        <v>2786</v>
      </c>
      <c r="N136" s="462">
        <v>2786</v>
      </c>
      <c r="O136" s="557">
        <f aca="true" t="shared" si="24" ref="O136:O197">N136/M136*100</f>
        <v>100</v>
      </c>
    </row>
    <row r="137" spans="1:15" ht="15.75">
      <c r="A137" s="112">
        <v>132</v>
      </c>
      <c r="B137" s="166"/>
      <c r="C137" s="80">
        <v>637004</v>
      </c>
      <c r="D137" s="158" t="s">
        <v>51</v>
      </c>
      <c r="E137" s="189">
        <v>1691</v>
      </c>
      <c r="F137" s="189"/>
      <c r="G137" s="189">
        <f aca="true" t="shared" si="25" ref="G137:G158">E137+F137</f>
        <v>1691</v>
      </c>
      <c r="H137" s="189"/>
      <c r="I137" s="462">
        <f>G137+H137</f>
        <v>1691</v>
      </c>
      <c r="J137" s="189"/>
      <c r="K137" s="462">
        <f>I137+J137</f>
        <v>1691</v>
      </c>
      <c r="L137" s="189">
        <v>-1295</v>
      </c>
      <c r="M137" s="462">
        <f t="shared" si="9"/>
        <v>396</v>
      </c>
      <c r="N137" s="462">
        <v>396</v>
      </c>
      <c r="O137" s="557">
        <f t="shared" si="24"/>
        <v>100</v>
      </c>
    </row>
    <row r="138" spans="1:15" ht="15.75">
      <c r="A138" s="112">
        <v>41</v>
      </c>
      <c r="B138" s="166"/>
      <c r="C138" s="80">
        <v>637005</v>
      </c>
      <c r="D138" s="158" t="s">
        <v>52</v>
      </c>
      <c r="E138" s="189">
        <v>13050</v>
      </c>
      <c r="F138" s="189">
        <v>1000</v>
      </c>
      <c r="G138" s="189">
        <f t="shared" si="25"/>
        <v>14050</v>
      </c>
      <c r="H138" s="189"/>
      <c r="I138" s="462">
        <f>G138+H138</f>
        <v>14050</v>
      </c>
      <c r="J138" s="189"/>
      <c r="K138" s="462">
        <f>I138+J138</f>
        <v>14050</v>
      </c>
      <c r="L138" s="189">
        <v>-3702</v>
      </c>
      <c r="M138" s="462">
        <f aca="true" t="shared" si="26" ref="M138:N204">K138+L138</f>
        <v>10348</v>
      </c>
      <c r="N138" s="462">
        <v>10347</v>
      </c>
      <c r="O138" s="557">
        <f t="shared" si="24"/>
        <v>99.99033629686896</v>
      </c>
    </row>
    <row r="139" spans="1:15" ht="15.75">
      <c r="A139" s="111">
        <v>41</v>
      </c>
      <c r="B139" s="168"/>
      <c r="C139" s="79">
        <v>610</v>
      </c>
      <c r="D139" s="248" t="s">
        <v>74</v>
      </c>
      <c r="E139" s="188">
        <v>6050</v>
      </c>
      <c r="F139" s="188">
        <v>650</v>
      </c>
      <c r="G139" s="189">
        <f t="shared" si="25"/>
        <v>6700</v>
      </c>
      <c r="H139" s="188"/>
      <c r="I139" s="462">
        <f>G139+H139</f>
        <v>6700</v>
      </c>
      <c r="J139" s="188"/>
      <c r="K139" s="462">
        <f>I139+J139</f>
        <v>6700</v>
      </c>
      <c r="L139" s="188">
        <v>-167</v>
      </c>
      <c r="M139" s="462">
        <f t="shared" si="26"/>
        <v>6533</v>
      </c>
      <c r="N139" s="462">
        <v>6534</v>
      </c>
      <c r="O139" s="557">
        <f t="shared" si="24"/>
        <v>100.01530690341345</v>
      </c>
    </row>
    <row r="140" spans="1:15" ht="15.75">
      <c r="A140" s="111">
        <v>41</v>
      </c>
      <c r="B140" s="168"/>
      <c r="C140" s="79">
        <v>612002</v>
      </c>
      <c r="D140" s="381" t="s">
        <v>336</v>
      </c>
      <c r="E140" s="188"/>
      <c r="F140" s="188">
        <v>50</v>
      </c>
      <c r="G140" s="189">
        <v>50</v>
      </c>
      <c r="H140" s="188"/>
      <c r="I140" s="462">
        <v>50</v>
      </c>
      <c r="J140" s="188"/>
      <c r="K140" s="462">
        <v>50</v>
      </c>
      <c r="L140" s="188"/>
      <c r="M140" s="462">
        <v>50</v>
      </c>
      <c r="N140" s="462">
        <v>22</v>
      </c>
      <c r="O140" s="557">
        <f t="shared" si="24"/>
        <v>44</v>
      </c>
    </row>
    <row r="141" spans="1:15" ht="15.75">
      <c r="A141" s="111">
        <v>41</v>
      </c>
      <c r="B141" s="168"/>
      <c r="C141" s="79">
        <v>614000</v>
      </c>
      <c r="D141" s="381" t="s">
        <v>334</v>
      </c>
      <c r="E141" s="188"/>
      <c r="F141" s="188"/>
      <c r="G141" s="189"/>
      <c r="H141" s="188"/>
      <c r="I141" s="462"/>
      <c r="J141" s="188"/>
      <c r="K141" s="462"/>
      <c r="L141" s="188">
        <v>400</v>
      </c>
      <c r="M141" s="462">
        <f t="shared" si="26"/>
        <v>400</v>
      </c>
      <c r="N141" s="462">
        <v>400</v>
      </c>
      <c r="O141" s="557">
        <f t="shared" si="24"/>
        <v>100</v>
      </c>
    </row>
    <row r="142" spans="1:15" ht="15.75">
      <c r="A142" s="111">
        <v>41</v>
      </c>
      <c r="B142" s="168"/>
      <c r="C142" s="79">
        <v>620</v>
      </c>
      <c r="D142" s="248" t="s">
        <v>75</v>
      </c>
      <c r="E142" s="188">
        <v>2141</v>
      </c>
      <c r="F142" s="188">
        <v>227</v>
      </c>
      <c r="G142" s="189">
        <f t="shared" si="25"/>
        <v>2368</v>
      </c>
      <c r="H142" s="188"/>
      <c r="I142" s="462">
        <f aca="true" t="shared" si="27" ref="I142:K156">G142+H142</f>
        <v>2368</v>
      </c>
      <c r="J142" s="188"/>
      <c r="K142" s="462">
        <f t="shared" si="27"/>
        <v>2368</v>
      </c>
      <c r="L142" s="188">
        <v>57</v>
      </c>
      <c r="M142" s="462">
        <f t="shared" si="26"/>
        <v>2425</v>
      </c>
      <c r="N142" s="462">
        <v>2396</v>
      </c>
      <c r="O142" s="557">
        <f t="shared" si="24"/>
        <v>98.80412371134021</v>
      </c>
    </row>
    <row r="143" spans="1:15" ht="15.75">
      <c r="A143" s="111">
        <v>41</v>
      </c>
      <c r="B143" s="168"/>
      <c r="C143" s="79">
        <v>632001</v>
      </c>
      <c r="D143" s="68" t="s">
        <v>57</v>
      </c>
      <c r="E143" s="188">
        <v>1400</v>
      </c>
      <c r="F143" s="188"/>
      <c r="G143" s="189">
        <f t="shared" si="25"/>
        <v>1400</v>
      </c>
      <c r="H143" s="188"/>
      <c r="I143" s="462">
        <f t="shared" si="27"/>
        <v>1400</v>
      </c>
      <c r="J143" s="188"/>
      <c r="K143" s="462">
        <f t="shared" si="27"/>
        <v>1400</v>
      </c>
      <c r="L143" s="188">
        <v>-879</v>
      </c>
      <c r="M143" s="462">
        <f t="shared" si="26"/>
        <v>521</v>
      </c>
      <c r="N143" s="462">
        <v>521</v>
      </c>
      <c r="O143" s="557">
        <f t="shared" si="24"/>
        <v>100</v>
      </c>
    </row>
    <row r="144" spans="1:15" ht="15.75">
      <c r="A144" s="112">
        <v>41</v>
      </c>
      <c r="B144" s="166"/>
      <c r="C144" s="80">
        <v>633006</v>
      </c>
      <c r="D144" s="158" t="s">
        <v>1</v>
      </c>
      <c r="E144" s="187">
        <v>500</v>
      </c>
      <c r="F144" s="187">
        <v>500</v>
      </c>
      <c r="G144" s="189">
        <f t="shared" si="25"/>
        <v>1000</v>
      </c>
      <c r="H144" s="187"/>
      <c r="I144" s="462">
        <f t="shared" si="27"/>
        <v>1000</v>
      </c>
      <c r="J144" s="187"/>
      <c r="K144" s="462">
        <f t="shared" si="27"/>
        <v>1000</v>
      </c>
      <c r="L144" s="187">
        <v>-314</v>
      </c>
      <c r="M144" s="462">
        <f t="shared" si="26"/>
        <v>686</v>
      </c>
      <c r="N144" s="462">
        <v>685</v>
      </c>
      <c r="O144" s="557">
        <f t="shared" si="24"/>
        <v>99.85422740524781</v>
      </c>
    </row>
    <row r="145" spans="1:15" ht="15.75">
      <c r="A145" s="112">
        <v>41</v>
      </c>
      <c r="B145" s="166"/>
      <c r="C145" s="80">
        <v>633010</v>
      </c>
      <c r="D145" s="158" t="s">
        <v>266</v>
      </c>
      <c r="E145" s="187">
        <v>50</v>
      </c>
      <c r="F145" s="187"/>
      <c r="G145" s="189">
        <f t="shared" si="25"/>
        <v>50</v>
      </c>
      <c r="H145" s="187"/>
      <c r="I145" s="462">
        <f t="shared" si="27"/>
        <v>50</v>
      </c>
      <c r="J145" s="187"/>
      <c r="K145" s="462">
        <f t="shared" si="27"/>
        <v>50</v>
      </c>
      <c r="L145" s="187">
        <v>-50</v>
      </c>
      <c r="M145" s="462">
        <f t="shared" si="26"/>
        <v>0</v>
      </c>
      <c r="N145" s="462">
        <v>0</v>
      </c>
      <c r="O145" s="557"/>
    </row>
    <row r="146" spans="1:15" ht="15.75">
      <c r="A146" s="112">
        <v>41</v>
      </c>
      <c r="B146" s="166"/>
      <c r="C146" s="80">
        <v>633004</v>
      </c>
      <c r="D146" s="158" t="s">
        <v>375</v>
      </c>
      <c r="E146" s="187"/>
      <c r="F146" s="187"/>
      <c r="G146" s="189"/>
      <c r="H146" s="187"/>
      <c r="I146" s="462"/>
      <c r="J146" s="187"/>
      <c r="K146" s="462"/>
      <c r="L146" s="187">
        <v>990</v>
      </c>
      <c r="M146" s="462">
        <f t="shared" si="26"/>
        <v>990</v>
      </c>
      <c r="N146" s="462">
        <v>990</v>
      </c>
      <c r="O146" s="557">
        <f t="shared" si="24"/>
        <v>100</v>
      </c>
    </row>
    <row r="147" spans="1:15" ht="15.75">
      <c r="A147" s="112">
        <v>41</v>
      </c>
      <c r="B147" s="166"/>
      <c r="C147" s="80">
        <v>634001</v>
      </c>
      <c r="D147" s="158" t="s">
        <v>93</v>
      </c>
      <c r="E147" s="187">
        <v>1500</v>
      </c>
      <c r="F147" s="187"/>
      <c r="G147" s="189">
        <f t="shared" si="25"/>
        <v>1500</v>
      </c>
      <c r="H147" s="187"/>
      <c r="I147" s="462">
        <f t="shared" si="27"/>
        <v>1500</v>
      </c>
      <c r="J147" s="187"/>
      <c r="K147" s="462">
        <f t="shared" si="27"/>
        <v>1500</v>
      </c>
      <c r="L147" s="187">
        <v>-499</v>
      </c>
      <c r="M147" s="462">
        <f t="shared" si="26"/>
        <v>1001</v>
      </c>
      <c r="N147" s="462">
        <v>1000</v>
      </c>
      <c r="O147" s="557">
        <f t="shared" si="24"/>
        <v>99.9000999000999</v>
      </c>
    </row>
    <row r="148" spans="1:15" ht="15.75">
      <c r="A148" s="112">
        <v>41</v>
      </c>
      <c r="B148" s="166"/>
      <c r="C148" s="80">
        <v>634003</v>
      </c>
      <c r="D148" s="158" t="s">
        <v>185</v>
      </c>
      <c r="E148" s="187">
        <v>567</v>
      </c>
      <c r="F148" s="187"/>
      <c r="G148" s="189">
        <f t="shared" si="25"/>
        <v>567</v>
      </c>
      <c r="H148" s="187"/>
      <c r="I148" s="462">
        <f t="shared" si="27"/>
        <v>567</v>
      </c>
      <c r="J148" s="187"/>
      <c r="K148" s="462">
        <f t="shared" si="27"/>
        <v>567</v>
      </c>
      <c r="L148" s="187"/>
      <c r="M148" s="462">
        <f t="shared" si="26"/>
        <v>567</v>
      </c>
      <c r="N148" s="462">
        <f t="shared" si="26"/>
        <v>567</v>
      </c>
      <c r="O148" s="557">
        <f t="shared" si="24"/>
        <v>100</v>
      </c>
    </row>
    <row r="149" spans="1:15" ht="15.75">
      <c r="A149" s="112">
        <v>41</v>
      </c>
      <c r="B149" s="166"/>
      <c r="C149" s="80">
        <v>634003</v>
      </c>
      <c r="D149" s="158" t="s">
        <v>186</v>
      </c>
      <c r="E149" s="187">
        <v>161</v>
      </c>
      <c r="F149" s="187"/>
      <c r="G149" s="189">
        <f t="shared" si="25"/>
        <v>161</v>
      </c>
      <c r="H149" s="187"/>
      <c r="I149" s="462">
        <f t="shared" si="27"/>
        <v>161</v>
      </c>
      <c r="J149" s="187">
        <v>32</v>
      </c>
      <c r="K149" s="462">
        <f t="shared" si="27"/>
        <v>193</v>
      </c>
      <c r="L149" s="187"/>
      <c r="M149" s="462">
        <f t="shared" si="26"/>
        <v>193</v>
      </c>
      <c r="N149" s="462">
        <f t="shared" si="26"/>
        <v>193</v>
      </c>
      <c r="O149" s="557">
        <f t="shared" si="24"/>
        <v>100</v>
      </c>
    </row>
    <row r="150" spans="1:15" ht="15.75">
      <c r="A150" s="112">
        <v>41</v>
      </c>
      <c r="B150" s="166"/>
      <c r="C150" s="80">
        <v>637005</v>
      </c>
      <c r="D150" s="158" t="s">
        <v>368</v>
      </c>
      <c r="E150" s="187"/>
      <c r="F150" s="187"/>
      <c r="G150" s="189"/>
      <c r="H150" s="187"/>
      <c r="I150" s="462"/>
      <c r="J150" s="187">
        <v>1800</v>
      </c>
      <c r="K150" s="462">
        <f t="shared" si="27"/>
        <v>1800</v>
      </c>
      <c r="L150" s="187"/>
      <c r="M150" s="462">
        <f t="shared" si="26"/>
        <v>1800</v>
      </c>
      <c r="N150" s="462">
        <f t="shared" si="26"/>
        <v>1800</v>
      </c>
      <c r="O150" s="557">
        <f t="shared" si="24"/>
        <v>100</v>
      </c>
    </row>
    <row r="151" spans="1:15" ht="15.75">
      <c r="A151" s="112">
        <v>41</v>
      </c>
      <c r="B151" s="166"/>
      <c r="C151" s="80">
        <v>637015</v>
      </c>
      <c r="D151" s="158" t="s">
        <v>193</v>
      </c>
      <c r="E151" s="187">
        <v>175</v>
      </c>
      <c r="F151" s="187"/>
      <c r="G151" s="189">
        <f t="shared" si="25"/>
        <v>175</v>
      </c>
      <c r="H151" s="187"/>
      <c r="I151" s="462">
        <f t="shared" si="27"/>
        <v>175</v>
      </c>
      <c r="J151" s="187"/>
      <c r="K151" s="462">
        <f t="shared" si="27"/>
        <v>175</v>
      </c>
      <c r="L151" s="187">
        <v>45</v>
      </c>
      <c r="M151" s="462">
        <f t="shared" si="26"/>
        <v>220</v>
      </c>
      <c r="N151" s="462">
        <v>218</v>
      </c>
      <c r="O151" s="557">
        <f t="shared" si="24"/>
        <v>99.0909090909091</v>
      </c>
    </row>
    <row r="152" spans="1:15" ht="15.75">
      <c r="A152" s="112">
        <v>41</v>
      </c>
      <c r="B152" s="166"/>
      <c r="C152" s="80">
        <v>637004</v>
      </c>
      <c r="D152" s="158" t="s">
        <v>38</v>
      </c>
      <c r="E152" s="187">
        <v>350</v>
      </c>
      <c r="F152" s="187">
        <v>800</v>
      </c>
      <c r="G152" s="189">
        <f t="shared" si="25"/>
        <v>1150</v>
      </c>
      <c r="H152" s="187"/>
      <c r="I152" s="462">
        <f t="shared" si="27"/>
        <v>1150</v>
      </c>
      <c r="J152" s="187"/>
      <c r="K152" s="462">
        <f t="shared" si="27"/>
        <v>1150</v>
      </c>
      <c r="L152" s="187">
        <v>-1150</v>
      </c>
      <c r="M152" s="462">
        <f t="shared" si="26"/>
        <v>0</v>
      </c>
      <c r="N152" s="462">
        <v>0</v>
      </c>
      <c r="O152" s="557"/>
    </row>
    <row r="153" spans="1:15" ht="15.75">
      <c r="A153" s="112">
        <v>41</v>
      </c>
      <c r="B153" s="166"/>
      <c r="C153" s="80">
        <v>637004</v>
      </c>
      <c r="D153" s="158" t="s">
        <v>370</v>
      </c>
      <c r="E153" s="187"/>
      <c r="F153" s="187"/>
      <c r="G153" s="189"/>
      <c r="H153" s="187"/>
      <c r="I153" s="462"/>
      <c r="J153" s="187">
        <v>5240</v>
      </c>
      <c r="K153" s="462">
        <f t="shared" si="27"/>
        <v>5240</v>
      </c>
      <c r="L153" s="187"/>
      <c r="M153" s="462">
        <f t="shared" si="26"/>
        <v>5240</v>
      </c>
      <c r="N153" s="462">
        <v>5239</v>
      </c>
      <c r="O153" s="557">
        <f t="shared" si="24"/>
        <v>99.98091603053435</v>
      </c>
    </row>
    <row r="154" spans="1:15" ht="15.75">
      <c r="A154" s="112">
        <v>11</v>
      </c>
      <c r="B154" s="166"/>
      <c r="C154" s="80">
        <v>637004</v>
      </c>
      <c r="D154" s="158" t="s">
        <v>370</v>
      </c>
      <c r="E154" s="187"/>
      <c r="F154" s="187"/>
      <c r="G154" s="189"/>
      <c r="H154" s="187"/>
      <c r="I154" s="462"/>
      <c r="J154" s="187">
        <v>99542</v>
      </c>
      <c r="K154" s="462">
        <f t="shared" si="27"/>
        <v>99542</v>
      </c>
      <c r="L154" s="187"/>
      <c r="M154" s="462">
        <f t="shared" si="26"/>
        <v>99542</v>
      </c>
      <c r="N154" s="462">
        <f t="shared" si="26"/>
        <v>99542</v>
      </c>
      <c r="O154" s="557">
        <f t="shared" si="24"/>
        <v>100</v>
      </c>
    </row>
    <row r="155" spans="1:15" ht="15.75">
      <c r="A155" s="112">
        <v>41</v>
      </c>
      <c r="B155" s="166"/>
      <c r="C155" s="80">
        <v>634002</v>
      </c>
      <c r="D155" s="158" t="s">
        <v>100</v>
      </c>
      <c r="E155" s="187">
        <v>500</v>
      </c>
      <c r="F155" s="187"/>
      <c r="G155" s="189">
        <f t="shared" si="25"/>
        <v>500</v>
      </c>
      <c r="H155" s="187"/>
      <c r="I155" s="462">
        <f t="shared" si="27"/>
        <v>500</v>
      </c>
      <c r="J155" s="187"/>
      <c r="K155" s="462">
        <f t="shared" si="27"/>
        <v>500</v>
      </c>
      <c r="L155" s="187">
        <v>-162</v>
      </c>
      <c r="M155" s="462">
        <f t="shared" si="26"/>
        <v>338</v>
      </c>
      <c r="N155" s="462">
        <v>338</v>
      </c>
      <c r="O155" s="557">
        <f t="shared" si="24"/>
        <v>100</v>
      </c>
    </row>
    <row r="156" spans="1:15" ht="15.75">
      <c r="A156" s="112">
        <v>41</v>
      </c>
      <c r="B156" s="166"/>
      <c r="C156" s="80">
        <v>635004</v>
      </c>
      <c r="D156" s="158" t="s">
        <v>327</v>
      </c>
      <c r="E156" s="187"/>
      <c r="F156" s="187">
        <v>623</v>
      </c>
      <c r="G156" s="189">
        <f t="shared" si="25"/>
        <v>623</v>
      </c>
      <c r="H156" s="187"/>
      <c r="I156" s="462">
        <f t="shared" si="27"/>
        <v>623</v>
      </c>
      <c r="J156" s="187"/>
      <c r="K156" s="462">
        <f t="shared" si="27"/>
        <v>623</v>
      </c>
      <c r="L156" s="187">
        <v>520</v>
      </c>
      <c r="M156" s="462">
        <f t="shared" si="26"/>
        <v>1143</v>
      </c>
      <c r="N156" s="462">
        <v>1143</v>
      </c>
      <c r="O156" s="557">
        <f t="shared" si="24"/>
        <v>100</v>
      </c>
    </row>
    <row r="157" spans="1:15" s="412" customFormat="1" ht="15.75">
      <c r="A157" s="411">
        <v>41</v>
      </c>
      <c r="B157" s="406"/>
      <c r="C157" s="614">
        <v>637012</v>
      </c>
      <c r="D157" s="408" t="s">
        <v>307</v>
      </c>
      <c r="E157" s="404">
        <v>1800</v>
      </c>
      <c r="F157" s="404"/>
      <c r="G157" s="404">
        <v>2000</v>
      </c>
      <c r="H157" s="404"/>
      <c r="I157" s="467">
        <v>2000</v>
      </c>
      <c r="J157" s="404"/>
      <c r="K157" s="467">
        <v>2000</v>
      </c>
      <c r="L157" s="404">
        <v>180</v>
      </c>
      <c r="M157" s="467">
        <f t="shared" si="26"/>
        <v>2180</v>
      </c>
      <c r="N157" s="467">
        <v>2180</v>
      </c>
      <c r="O157" s="566">
        <f t="shared" si="24"/>
        <v>100</v>
      </c>
    </row>
    <row r="158" spans="1:15" ht="15.75">
      <c r="A158" s="112">
        <v>41</v>
      </c>
      <c r="B158" s="166"/>
      <c r="C158" s="79">
        <v>637016</v>
      </c>
      <c r="D158" s="68" t="s">
        <v>47</v>
      </c>
      <c r="E158" s="187">
        <v>97</v>
      </c>
      <c r="F158" s="187"/>
      <c r="G158" s="189">
        <f t="shared" si="25"/>
        <v>97</v>
      </c>
      <c r="H158" s="187"/>
      <c r="I158" s="462">
        <f>G158+H158</f>
        <v>97</v>
      </c>
      <c r="J158" s="187"/>
      <c r="K158" s="462">
        <f>I158+J158</f>
        <v>97</v>
      </c>
      <c r="L158" s="187"/>
      <c r="M158" s="462">
        <f t="shared" si="26"/>
        <v>97</v>
      </c>
      <c r="N158" s="462">
        <v>89</v>
      </c>
      <c r="O158" s="557">
        <f t="shared" si="24"/>
        <v>91.75257731958763</v>
      </c>
    </row>
    <row r="159" spans="1:15" ht="31.5">
      <c r="A159" s="181"/>
      <c r="B159" s="220" t="s">
        <v>152</v>
      </c>
      <c r="C159" s="217"/>
      <c r="D159" s="265" t="s">
        <v>267</v>
      </c>
      <c r="E159" s="194">
        <f aca="true" t="shared" si="28" ref="E159:K159">SUM(E160)</f>
        <v>2500</v>
      </c>
      <c r="F159" s="194">
        <f t="shared" si="28"/>
        <v>0</v>
      </c>
      <c r="G159" s="300">
        <f t="shared" si="28"/>
        <v>2500</v>
      </c>
      <c r="H159" s="194">
        <f t="shared" si="28"/>
        <v>0</v>
      </c>
      <c r="I159" s="300">
        <f t="shared" si="28"/>
        <v>2500</v>
      </c>
      <c r="J159" s="194">
        <f t="shared" si="28"/>
        <v>-2500</v>
      </c>
      <c r="K159" s="300">
        <f t="shared" si="28"/>
        <v>0</v>
      </c>
      <c r="L159" s="300"/>
      <c r="M159" s="300">
        <f t="shared" si="26"/>
        <v>0</v>
      </c>
      <c r="N159" s="300">
        <f t="shared" si="26"/>
        <v>0</v>
      </c>
      <c r="O159" s="567"/>
    </row>
    <row r="160" spans="1:15" ht="18.75">
      <c r="A160" s="112">
        <v>41</v>
      </c>
      <c r="B160" s="166"/>
      <c r="C160" s="80">
        <v>635004</v>
      </c>
      <c r="D160" s="158" t="s">
        <v>204</v>
      </c>
      <c r="E160" s="191">
        <v>2500</v>
      </c>
      <c r="F160" s="285"/>
      <c r="G160" s="295">
        <v>2500</v>
      </c>
      <c r="H160" s="285"/>
      <c r="I160" s="295">
        <v>2500</v>
      </c>
      <c r="J160" s="285">
        <v>-2500</v>
      </c>
      <c r="K160" s="295">
        <v>0</v>
      </c>
      <c r="L160" s="285"/>
      <c r="M160" s="295">
        <f t="shared" si="26"/>
        <v>0</v>
      </c>
      <c r="N160" s="295">
        <f t="shared" si="26"/>
        <v>0</v>
      </c>
      <c r="O160" s="568"/>
    </row>
    <row r="161" spans="1:15" ht="15.75">
      <c r="A161" s="181"/>
      <c r="B161" s="220" t="s">
        <v>178</v>
      </c>
      <c r="C161" s="182"/>
      <c r="D161" s="218" t="s">
        <v>179</v>
      </c>
      <c r="E161" s="193">
        <f aca="true" t="shared" si="29" ref="E161:K161">SUM(E162:E165)</f>
        <v>5750</v>
      </c>
      <c r="F161" s="193">
        <f t="shared" si="29"/>
        <v>0</v>
      </c>
      <c r="G161" s="294">
        <f t="shared" si="29"/>
        <v>5750</v>
      </c>
      <c r="H161" s="193">
        <f t="shared" si="29"/>
        <v>0</v>
      </c>
      <c r="I161" s="294">
        <f t="shared" si="29"/>
        <v>5750</v>
      </c>
      <c r="J161" s="193">
        <f t="shared" si="29"/>
        <v>0</v>
      </c>
      <c r="K161" s="294">
        <f t="shared" si="29"/>
        <v>5750</v>
      </c>
      <c r="L161" s="294">
        <f>SUM(L162:L166)</f>
        <v>-2711</v>
      </c>
      <c r="M161" s="294">
        <f t="shared" si="26"/>
        <v>3039</v>
      </c>
      <c r="N161" s="294">
        <f>SUM(N162:N166)</f>
        <v>3000</v>
      </c>
      <c r="O161" s="558">
        <f t="shared" si="24"/>
        <v>98.7166831194472</v>
      </c>
    </row>
    <row r="162" spans="1:15" ht="15.75">
      <c r="A162" s="301">
        <v>41</v>
      </c>
      <c r="B162" s="168"/>
      <c r="C162" s="79">
        <v>633006</v>
      </c>
      <c r="D162" s="68" t="s">
        <v>1</v>
      </c>
      <c r="E162" s="191">
        <v>2000</v>
      </c>
      <c r="F162" s="191"/>
      <c r="G162" s="191">
        <f>E162+F162</f>
        <v>2000</v>
      </c>
      <c r="H162" s="191"/>
      <c r="I162" s="466">
        <f>G162+H162</f>
        <v>2000</v>
      </c>
      <c r="J162" s="191"/>
      <c r="K162" s="466">
        <f>I162+J162</f>
        <v>2000</v>
      </c>
      <c r="L162" s="191">
        <v>-220</v>
      </c>
      <c r="M162" s="466">
        <f t="shared" si="26"/>
        <v>1780</v>
      </c>
      <c r="N162" s="466">
        <v>1758</v>
      </c>
      <c r="O162" s="560">
        <f t="shared" si="24"/>
        <v>98.76404494382022</v>
      </c>
    </row>
    <row r="163" spans="1:15" ht="15.75">
      <c r="A163" s="301">
        <v>41</v>
      </c>
      <c r="B163" s="168"/>
      <c r="C163" s="79">
        <v>633015</v>
      </c>
      <c r="D163" s="68" t="s">
        <v>237</v>
      </c>
      <c r="E163" s="188">
        <v>1850</v>
      </c>
      <c r="F163" s="188"/>
      <c r="G163" s="191">
        <f>E163+F163</f>
        <v>1850</v>
      </c>
      <c r="H163" s="188"/>
      <c r="I163" s="466">
        <f>G163+H163</f>
        <v>1850</v>
      </c>
      <c r="J163" s="188"/>
      <c r="K163" s="466">
        <f>I163+J163</f>
        <v>1850</v>
      </c>
      <c r="L163" s="188">
        <v>-675</v>
      </c>
      <c r="M163" s="466">
        <f t="shared" si="26"/>
        <v>1175</v>
      </c>
      <c r="N163" s="466">
        <v>1174</v>
      </c>
      <c r="O163" s="560">
        <f t="shared" si="24"/>
        <v>99.91489361702128</v>
      </c>
    </row>
    <row r="164" spans="1:15" ht="15.75">
      <c r="A164" s="301">
        <v>41</v>
      </c>
      <c r="B164" s="168"/>
      <c r="C164" s="79">
        <v>634002</v>
      </c>
      <c r="D164" s="68" t="s">
        <v>328</v>
      </c>
      <c r="E164" s="188">
        <v>550</v>
      </c>
      <c r="F164" s="188"/>
      <c r="G164" s="191">
        <f>E164+F164</f>
        <v>550</v>
      </c>
      <c r="H164" s="188"/>
      <c r="I164" s="466">
        <f>G164+H164</f>
        <v>550</v>
      </c>
      <c r="J164" s="188"/>
      <c r="K164" s="466">
        <f>I164+J164</f>
        <v>550</v>
      </c>
      <c r="L164" s="188">
        <v>-500</v>
      </c>
      <c r="M164" s="466">
        <f t="shared" si="26"/>
        <v>50</v>
      </c>
      <c r="N164" s="466">
        <v>35</v>
      </c>
      <c r="O164" s="560">
        <f t="shared" si="24"/>
        <v>70</v>
      </c>
    </row>
    <row r="165" spans="1:15" ht="15.75">
      <c r="A165" s="301">
        <v>41</v>
      </c>
      <c r="B165" s="168"/>
      <c r="C165" s="79">
        <v>637004</v>
      </c>
      <c r="D165" s="68" t="s">
        <v>194</v>
      </c>
      <c r="E165" s="191">
        <v>1350</v>
      </c>
      <c r="F165" s="191"/>
      <c r="G165" s="191">
        <f>E165+F165</f>
        <v>1350</v>
      </c>
      <c r="H165" s="191"/>
      <c r="I165" s="466">
        <f>G165+H165</f>
        <v>1350</v>
      </c>
      <c r="J165" s="191"/>
      <c r="K165" s="466">
        <f>I165+J165</f>
        <v>1350</v>
      </c>
      <c r="L165" s="191">
        <v>-1350</v>
      </c>
      <c r="M165" s="466">
        <f t="shared" si="26"/>
        <v>0</v>
      </c>
      <c r="N165" s="466">
        <v>0</v>
      </c>
      <c r="O165" s="560"/>
    </row>
    <row r="166" spans="1:15" ht="15.75">
      <c r="A166" s="301"/>
      <c r="B166" s="168"/>
      <c r="C166" s="79">
        <v>637005</v>
      </c>
      <c r="D166" s="68" t="s">
        <v>229</v>
      </c>
      <c r="E166" s="191"/>
      <c r="F166" s="191"/>
      <c r="G166" s="504"/>
      <c r="H166" s="191"/>
      <c r="I166" s="466"/>
      <c r="J166" s="191"/>
      <c r="K166" s="466"/>
      <c r="L166" s="504">
        <v>34</v>
      </c>
      <c r="M166" s="466">
        <f t="shared" si="26"/>
        <v>34</v>
      </c>
      <c r="N166" s="466">
        <v>33</v>
      </c>
      <c r="O166" s="560">
        <f t="shared" si="24"/>
        <v>97.05882352941177</v>
      </c>
    </row>
    <row r="167" spans="1:15" ht="15.75">
      <c r="A167" s="181"/>
      <c r="B167" s="220" t="s">
        <v>153</v>
      </c>
      <c r="C167" s="217"/>
      <c r="D167" s="218" t="s">
        <v>97</v>
      </c>
      <c r="E167" s="194">
        <f aca="true" t="shared" si="30" ref="E167:K167">SUM(E168:E171)</f>
        <v>14050</v>
      </c>
      <c r="F167" s="194">
        <f t="shared" si="30"/>
        <v>0</v>
      </c>
      <c r="G167" s="300">
        <f t="shared" si="30"/>
        <v>14050</v>
      </c>
      <c r="H167" s="194">
        <f t="shared" si="30"/>
        <v>848</v>
      </c>
      <c r="I167" s="300">
        <f t="shared" si="30"/>
        <v>14898</v>
      </c>
      <c r="J167" s="194">
        <f t="shared" si="30"/>
        <v>16</v>
      </c>
      <c r="K167" s="300">
        <f t="shared" si="30"/>
        <v>14914</v>
      </c>
      <c r="L167" s="300">
        <f>SUM(L168:L172)</f>
        <v>-3338</v>
      </c>
      <c r="M167" s="300">
        <f>SUM(M168:M172)</f>
        <v>11576</v>
      </c>
      <c r="N167" s="300">
        <f>SUM(N168:N172)</f>
        <v>11572</v>
      </c>
      <c r="O167" s="567">
        <f t="shared" si="24"/>
        <v>99.96544574982723</v>
      </c>
    </row>
    <row r="168" spans="1:15" ht="15.75">
      <c r="A168" s="112">
        <v>41</v>
      </c>
      <c r="B168" s="169"/>
      <c r="C168" s="80">
        <v>632001</v>
      </c>
      <c r="D168" s="158" t="s">
        <v>50</v>
      </c>
      <c r="E168" s="189">
        <v>13000</v>
      </c>
      <c r="F168" s="189"/>
      <c r="G168" s="189">
        <f>E168+F168</f>
        <v>13000</v>
      </c>
      <c r="H168" s="189"/>
      <c r="I168" s="462">
        <f>G168+H168</f>
        <v>13000</v>
      </c>
      <c r="J168" s="189"/>
      <c r="K168" s="462">
        <f>I168+J168</f>
        <v>13000</v>
      </c>
      <c r="L168" s="189">
        <v>-4765</v>
      </c>
      <c r="M168" s="462">
        <f t="shared" si="26"/>
        <v>8235</v>
      </c>
      <c r="N168" s="462">
        <v>8233</v>
      </c>
      <c r="O168" s="557">
        <f t="shared" si="24"/>
        <v>99.97571341833637</v>
      </c>
    </row>
    <row r="169" spans="1:15" ht="15.75">
      <c r="A169" s="112">
        <v>111</v>
      </c>
      <c r="B169" s="169"/>
      <c r="C169" s="80">
        <v>632001</v>
      </c>
      <c r="D169" s="158" t="s">
        <v>50</v>
      </c>
      <c r="E169" s="189"/>
      <c r="F169" s="189"/>
      <c r="G169" s="189"/>
      <c r="H169" s="189">
        <v>848</v>
      </c>
      <c r="I169" s="462">
        <f>G169+H169</f>
        <v>848</v>
      </c>
      <c r="J169" s="189"/>
      <c r="K169" s="462">
        <f>I169+J169</f>
        <v>848</v>
      </c>
      <c r="L169" s="189"/>
      <c r="M169" s="462">
        <f t="shared" si="26"/>
        <v>848</v>
      </c>
      <c r="N169" s="462">
        <v>847</v>
      </c>
      <c r="O169" s="557">
        <f t="shared" si="24"/>
        <v>99.88207547169812</v>
      </c>
    </row>
    <row r="170" spans="1:15" ht="15.75">
      <c r="A170" s="112">
        <v>41</v>
      </c>
      <c r="B170" s="169"/>
      <c r="C170" s="80">
        <v>633006</v>
      </c>
      <c r="D170" s="158" t="s">
        <v>1</v>
      </c>
      <c r="E170" s="189">
        <v>250</v>
      </c>
      <c r="F170" s="189"/>
      <c r="G170" s="189">
        <f>E170+F170</f>
        <v>250</v>
      </c>
      <c r="H170" s="189"/>
      <c r="I170" s="462">
        <f>G170+H170</f>
        <v>250</v>
      </c>
      <c r="J170" s="189">
        <v>16</v>
      </c>
      <c r="K170" s="462">
        <f>I170+J170</f>
        <v>266</v>
      </c>
      <c r="L170" s="189">
        <v>558</v>
      </c>
      <c r="M170" s="462">
        <f t="shared" si="26"/>
        <v>824</v>
      </c>
      <c r="N170" s="462">
        <v>823</v>
      </c>
      <c r="O170" s="557">
        <f t="shared" si="24"/>
        <v>99.87864077669903</v>
      </c>
    </row>
    <row r="171" spans="1:15" ht="15.75">
      <c r="A171" s="112">
        <v>41</v>
      </c>
      <c r="B171" s="169"/>
      <c r="C171" s="80">
        <v>635006</v>
      </c>
      <c r="D171" s="158" t="s">
        <v>238</v>
      </c>
      <c r="E171" s="189">
        <v>800</v>
      </c>
      <c r="F171" s="189"/>
      <c r="G171" s="189">
        <f>E171+F171</f>
        <v>800</v>
      </c>
      <c r="H171" s="189"/>
      <c r="I171" s="462">
        <f>G171+H171</f>
        <v>800</v>
      </c>
      <c r="J171" s="189"/>
      <c r="K171" s="462">
        <f>I171+J171</f>
        <v>800</v>
      </c>
      <c r="L171" s="189">
        <v>631</v>
      </c>
      <c r="M171" s="462">
        <f t="shared" si="26"/>
        <v>1431</v>
      </c>
      <c r="N171" s="462">
        <v>1431</v>
      </c>
      <c r="O171" s="557">
        <f t="shared" si="24"/>
        <v>100</v>
      </c>
    </row>
    <row r="172" spans="1:15" ht="15.75">
      <c r="A172" s="112"/>
      <c r="B172" s="169"/>
      <c r="C172" s="80"/>
      <c r="D172" s="158" t="s">
        <v>383</v>
      </c>
      <c r="E172" s="189"/>
      <c r="F172" s="189"/>
      <c r="G172" s="503"/>
      <c r="H172" s="189"/>
      <c r="I172" s="462"/>
      <c r="J172" s="189"/>
      <c r="K172" s="462"/>
      <c r="L172" s="503">
        <v>238</v>
      </c>
      <c r="M172" s="462">
        <f t="shared" si="26"/>
        <v>238</v>
      </c>
      <c r="N172" s="462">
        <v>238</v>
      </c>
      <c r="O172" s="557">
        <f t="shared" si="24"/>
        <v>100</v>
      </c>
    </row>
    <row r="173" spans="1:15" ht="19.5" customHeight="1">
      <c r="A173" s="181"/>
      <c r="B173" s="220" t="s">
        <v>154</v>
      </c>
      <c r="C173" s="217"/>
      <c r="D173" s="218" t="s">
        <v>239</v>
      </c>
      <c r="E173" s="194">
        <f aca="true" t="shared" si="31" ref="E173:L173">SUM(E174:E176)</f>
        <v>423</v>
      </c>
      <c r="F173" s="194">
        <f t="shared" si="31"/>
        <v>0</v>
      </c>
      <c r="G173" s="300">
        <f t="shared" si="31"/>
        <v>423</v>
      </c>
      <c r="H173" s="194">
        <f t="shared" si="31"/>
        <v>162</v>
      </c>
      <c r="I173" s="300">
        <f t="shared" si="31"/>
        <v>585</v>
      </c>
      <c r="J173" s="194">
        <f t="shared" si="31"/>
        <v>20</v>
      </c>
      <c r="K173" s="300">
        <f t="shared" si="31"/>
        <v>605</v>
      </c>
      <c r="L173" s="300">
        <f t="shared" si="31"/>
        <v>30</v>
      </c>
      <c r="M173" s="300">
        <f t="shared" si="26"/>
        <v>635</v>
      </c>
      <c r="N173" s="300">
        <f>SUM(N174:N176)</f>
        <v>536</v>
      </c>
      <c r="O173" s="567">
        <f t="shared" si="24"/>
        <v>84.40944881889763</v>
      </c>
    </row>
    <row r="174" spans="1:15" ht="19.5" customHeight="1">
      <c r="A174" s="111">
        <v>41</v>
      </c>
      <c r="B174" s="219"/>
      <c r="C174" s="79">
        <v>635004</v>
      </c>
      <c r="D174" s="68" t="s">
        <v>205</v>
      </c>
      <c r="E174" s="222">
        <v>200</v>
      </c>
      <c r="F174" s="222"/>
      <c r="G174" s="222">
        <f>E174+F174</f>
        <v>200</v>
      </c>
      <c r="H174" s="222">
        <v>162</v>
      </c>
      <c r="I174" s="468">
        <f>G174+H174</f>
        <v>362</v>
      </c>
      <c r="J174" s="222">
        <v>20</v>
      </c>
      <c r="K174" s="468">
        <f>I174+J174</f>
        <v>382</v>
      </c>
      <c r="L174" s="222"/>
      <c r="M174" s="468">
        <f t="shared" si="26"/>
        <v>382</v>
      </c>
      <c r="N174" s="468">
        <f t="shared" si="26"/>
        <v>382</v>
      </c>
      <c r="O174" s="569">
        <f t="shared" si="24"/>
        <v>100</v>
      </c>
    </row>
    <row r="175" spans="1:15" ht="19.5" customHeight="1">
      <c r="A175" s="111">
        <v>41</v>
      </c>
      <c r="B175" s="219"/>
      <c r="C175" s="79">
        <v>637004</v>
      </c>
      <c r="D175" s="68" t="s">
        <v>38</v>
      </c>
      <c r="E175" s="222">
        <v>100</v>
      </c>
      <c r="F175" s="222"/>
      <c r="G175" s="222">
        <v>100</v>
      </c>
      <c r="H175" s="222"/>
      <c r="I175" s="468">
        <v>100</v>
      </c>
      <c r="J175" s="222"/>
      <c r="K175" s="468">
        <v>100</v>
      </c>
      <c r="L175" s="222"/>
      <c r="M175" s="468">
        <f t="shared" si="26"/>
        <v>100</v>
      </c>
      <c r="N175" s="468">
        <v>0</v>
      </c>
      <c r="O175" s="569">
        <f t="shared" si="24"/>
        <v>0</v>
      </c>
    </row>
    <row r="176" spans="1:15" ht="19.5" customHeight="1">
      <c r="A176" s="111">
        <v>41</v>
      </c>
      <c r="B176" s="219"/>
      <c r="C176" s="79">
        <v>637015</v>
      </c>
      <c r="D176" s="68" t="s">
        <v>155</v>
      </c>
      <c r="E176" s="222">
        <v>123</v>
      </c>
      <c r="F176" s="222"/>
      <c r="G176" s="222">
        <v>123</v>
      </c>
      <c r="H176" s="222"/>
      <c r="I176" s="468">
        <v>123</v>
      </c>
      <c r="J176" s="222"/>
      <c r="K176" s="468">
        <v>123</v>
      </c>
      <c r="L176" s="222">
        <v>30</v>
      </c>
      <c r="M176" s="468">
        <f t="shared" si="26"/>
        <v>153</v>
      </c>
      <c r="N176" s="468">
        <v>154</v>
      </c>
      <c r="O176" s="569">
        <f t="shared" si="24"/>
        <v>100.65359477124183</v>
      </c>
    </row>
    <row r="177" spans="1:15" ht="24.75" customHeight="1">
      <c r="A177" s="183"/>
      <c r="B177" s="220" t="s">
        <v>180</v>
      </c>
      <c r="C177" s="217"/>
      <c r="D177" s="218" t="s">
        <v>96</v>
      </c>
      <c r="E177" s="194">
        <f aca="true" t="shared" si="32" ref="E177:L177">SUM(E178:E185)</f>
        <v>4729</v>
      </c>
      <c r="F177" s="194">
        <f t="shared" si="32"/>
        <v>0</v>
      </c>
      <c r="G177" s="194">
        <f t="shared" si="32"/>
        <v>4729</v>
      </c>
      <c r="H177" s="194">
        <f t="shared" si="32"/>
        <v>0</v>
      </c>
      <c r="I177" s="300">
        <f t="shared" si="32"/>
        <v>4729</v>
      </c>
      <c r="J177" s="194">
        <f t="shared" si="32"/>
        <v>0</v>
      </c>
      <c r="K177" s="300">
        <f t="shared" si="32"/>
        <v>4729</v>
      </c>
      <c r="L177" s="300">
        <f t="shared" si="32"/>
        <v>-1387</v>
      </c>
      <c r="M177" s="300">
        <f t="shared" si="26"/>
        <v>3342</v>
      </c>
      <c r="N177" s="300">
        <f>SUM(N178:N185)</f>
        <v>3082</v>
      </c>
      <c r="O177" s="567">
        <f t="shared" si="24"/>
        <v>92.22022740873729</v>
      </c>
    </row>
    <row r="178" spans="1:15" ht="15.75">
      <c r="A178" s="111">
        <v>41</v>
      </c>
      <c r="B178" s="219"/>
      <c r="C178" s="79">
        <v>610</v>
      </c>
      <c r="D178" s="68" t="s">
        <v>74</v>
      </c>
      <c r="E178" s="222">
        <v>1200</v>
      </c>
      <c r="F178" s="222"/>
      <c r="G178" s="222">
        <f>E178+F178</f>
        <v>1200</v>
      </c>
      <c r="H178" s="222"/>
      <c r="I178" s="468">
        <f>G178+H178</f>
        <v>1200</v>
      </c>
      <c r="J178" s="222"/>
      <c r="K178" s="468">
        <f>I178+J178</f>
        <v>1200</v>
      </c>
      <c r="L178" s="222">
        <v>-157</v>
      </c>
      <c r="M178" s="468">
        <f t="shared" si="26"/>
        <v>1043</v>
      </c>
      <c r="N178" s="468">
        <v>1043</v>
      </c>
      <c r="O178" s="569">
        <f t="shared" si="24"/>
        <v>100</v>
      </c>
    </row>
    <row r="179" spans="1:15" ht="15.75">
      <c r="A179" s="111">
        <v>41</v>
      </c>
      <c r="B179" s="219"/>
      <c r="C179" s="79">
        <v>620</v>
      </c>
      <c r="D179" s="68" t="s">
        <v>75</v>
      </c>
      <c r="E179" s="222">
        <v>425</v>
      </c>
      <c r="F179" s="222"/>
      <c r="G179" s="222">
        <f aca="true" t="shared" si="33" ref="G179:G185">E179+F179</f>
        <v>425</v>
      </c>
      <c r="H179" s="222"/>
      <c r="I179" s="468">
        <f aca="true" t="shared" si="34" ref="I179:K185">G179+H179</f>
        <v>425</v>
      </c>
      <c r="J179" s="222"/>
      <c r="K179" s="468">
        <f t="shared" si="34"/>
        <v>425</v>
      </c>
      <c r="L179" s="222"/>
      <c r="M179" s="468">
        <f t="shared" si="26"/>
        <v>425</v>
      </c>
      <c r="N179" s="468">
        <v>301</v>
      </c>
      <c r="O179" s="569">
        <f t="shared" si="24"/>
        <v>70.82352941176471</v>
      </c>
    </row>
    <row r="180" spans="1:15" ht="15.75">
      <c r="A180" s="112">
        <v>41</v>
      </c>
      <c r="B180" s="166"/>
      <c r="C180" s="80">
        <v>632001</v>
      </c>
      <c r="D180" s="158" t="s">
        <v>44</v>
      </c>
      <c r="E180" s="187">
        <v>1050</v>
      </c>
      <c r="F180" s="187"/>
      <c r="G180" s="222">
        <f t="shared" si="33"/>
        <v>1050</v>
      </c>
      <c r="H180" s="187"/>
      <c r="I180" s="468">
        <f t="shared" si="34"/>
        <v>1050</v>
      </c>
      <c r="J180" s="187"/>
      <c r="K180" s="468">
        <f t="shared" si="34"/>
        <v>1050</v>
      </c>
      <c r="L180" s="187">
        <v>-400</v>
      </c>
      <c r="M180" s="468">
        <f t="shared" si="26"/>
        <v>650</v>
      </c>
      <c r="N180" s="468">
        <v>582</v>
      </c>
      <c r="O180" s="569">
        <f t="shared" si="24"/>
        <v>89.53846153846153</v>
      </c>
    </row>
    <row r="181" spans="1:15" ht="15.75">
      <c r="A181" s="157">
        <v>41</v>
      </c>
      <c r="B181" s="166"/>
      <c r="C181" s="80">
        <v>633006</v>
      </c>
      <c r="D181" s="158" t="s">
        <v>1</v>
      </c>
      <c r="E181" s="189">
        <v>850</v>
      </c>
      <c r="F181" s="189"/>
      <c r="G181" s="222">
        <f t="shared" si="33"/>
        <v>850</v>
      </c>
      <c r="H181" s="189"/>
      <c r="I181" s="468">
        <f t="shared" si="34"/>
        <v>850</v>
      </c>
      <c r="J181" s="189"/>
      <c r="K181" s="468">
        <f t="shared" si="34"/>
        <v>850</v>
      </c>
      <c r="L181" s="189">
        <v>-400</v>
      </c>
      <c r="M181" s="468">
        <f t="shared" si="26"/>
        <v>450</v>
      </c>
      <c r="N181" s="468">
        <v>408</v>
      </c>
      <c r="O181" s="569">
        <f t="shared" si="24"/>
        <v>90.66666666666666</v>
      </c>
    </row>
    <row r="182" spans="1:15" ht="15.75">
      <c r="A182" s="111">
        <v>41</v>
      </c>
      <c r="B182" s="168"/>
      <c r="C182" s="79">
        <v>633018</v>
      </c>
      <c r="D182" s="68" t="s">
        <v>84</v>
      </c>
      <c r="E182" s="268">
        <v>169</v>
      </c>
      <c r="F182" s="268"/>
      <c r="G182" s="222">
        <f t="shared" si="33"/>
        <v>169</v>
      </c>
      <c r="H182" s="268"/>
      <c r="I182" s="468">
        <f t="shared" si="34"/>
        <v>169</v>
      </c>
      <c r="J182" s="268"/>
      <c r="K182" s="468">
        <f t="shared" si="34"/>
        <v>169</v>
      </c>
      <c r="L182" s="268"/>
      <c r="M182" s="468">
        <f t="shared" si="26"/>
        <v>169</v>
      </c>
      <c r="N182" s="468">
        <f t="shared" si="26"/>
        <v>169</v>
      </c>
      <c r="O182" s="569">
        <f t="shared" si="24"/>
        <v>100</v>
      </c>
    </row>
    <row r="183" spans="1:15" ht="15.75">
      <c r="A183" s="111">
        <v>41</v>
      </c>
      <c r="B183" s="168"/>
      <c r="C183" s="79">
        <v>636001</v>
      </c>
      <c r="D183" s="68" t="s">
        <v>172</v>
      </c>
      <c r="E183" s="268">
        <v>300</v>
      </c>
      <c r="F183" s="268"/>
      <c r="G183" s="222">
        <f t="shared" si="33"/>
        <v>300</v>
      </c>
      <c r="H183" s="268"/>
      <c r="I183" s="468">
        <f t="shared" si="34"/>
        <v>300</v>
      </c>
      <c r="J183" s="268"/>
      <c r="K183" s="468">
        <f t="shared" si="34"/>
        <v>300</v>
      </c>
      <c r="L183" s="268"/>
      <c r="M183" s="468">
        <f t="shared" si="26"/>
        <v>300</v>
      </c>
      <c r="N183" s="468">
        <f t="shared" si="26"/>
        <v>300</v>
      </c>
      <c r="O183" s="569">
        <f t="shared" si="24"/>
        <v>100</v>
      </c>
    </row>
    <row r="184" spans="1:15" ht="15.75">
      <c r="A184" s="111">
        <v>41</v>
      </c>
      <c r="B184" s="168"/>
      <c r="C184" s="79">
        <v>637016</v>
      </c>
      <c r="D184" s="68" t="s">
        <v>286</v>
      </c>
      <c r="E184" s="268">
        <v>35</v>
      </c>
      <c r="F184" s="268"/>
      <c r="G184" s="222">
        <f t="shared" si="33"/>
        <v>35</v>
      </c>
      <c r="H184" s="268"/>
      <c r="I184" s="468">
        <f t="shared" si="34"/>
        <v>35</v>
      </c>
      <c r="J184" s="268"/>
      <c r="K184" s="468">
        <f t="shared" si="34"/>
        <v>35</v>
      </c>
      <c r="L184" s="268"/>
      <c r="M184" s="468">
        <f t="shared" si="26"/>
        <v>35</v>
      </c>
      <c r="N184" s="468">
        <v>13</v>
      </c>
      <c r="O184" s="569">
        <f t="shared" si="24"/>
        <v>37.142857142857146</v>
      </c>
    </row>
    <row r="185" spans="1:15" ht="15.75">
      <c r="A185" s="157">
        <v>41</v>
      </c>
      <c r="B185" s="166"/>
      <c r="C185" s="80">
        <v>633015</v>
      </c>
      <c r="D185" s="158" t="s">
        <v>206</v>
      </c>
      <c r="E185" s="189">
        <v>700</v>
      </c>
      <c r="F185" s="189"/>
      <c r="G185" s="222">
        <f t="shared" si="33"/>
        <v>700</v>
      </c>
      <c r="H185" s="189"/>
      <c r="I185" s="468">
        <f t="shared" si="34"/>
        <v>700</v>
      </c>
      <c r="J185" s="189"/>
      <c r="K185" s="468">
        <f t="shared" si="34"/>
        <v>700</v>
      </c>
      <c r="L185" s="189">
        <v>-430</v>
      </c>
      <c r="M185" s="468">
        <f t="shared" si="26"/>
        <v>270</v>
      </c>
      <c r="N185" s="468">
        <v>266</v>
      </c>
      <c r="O185" s="569">
        <f t="shared" si="24"/>
        <v>98.51851851851852</v>
      </c>
    </row>
    <row r="186" spans="1:15" ht="15.75">
      <c r="A186" s="400"/>
      <c r="B186" s="220" t="s">
        <v>180</v>
      </c>
      <c r="C186" s="398" t="s">
        <v>299</v>
      </c>
      <c r="D186" s="401"/>
      <c r="E186" s="399">
        <f aca="true" t="shared" si="35" ref="E186:L186">SUM(E187:E187)</f>
        <v>0</v>
      </c>
      <c r="F186" s="399">
        <f t="shared" si="35"/>
        <v>2000</v>
      </c>
      <c r="G186" s="399">
        <f t="shared" si="35"/>
        <v>2000</v>
      </c>
      <c r="H186" s="399">
        <f t="shared" si="35"/>
        <v>0</v>
      </c>
      <c r="I186" s="464">
        <f t="shared" si="35"/>
        <v>2000</v>
      </c>
      <c r="J186" s="399">
        <f t="shared" si="35"/>
        <v>0</v>
      </c>
      <c r="K186" s="464">
        <f t="shared" si="35"/>
        <v>2000</v>
      </c>
      <c r="L186" s="464">
        <f t="shared" si="35"/>
        <v>0</v>
      </c>
      <c r="M186" s="464">
        <f t="shared" si="26"/>
        <v>2000</v>
      </c>
      <c r="N186" s="464">
        <f t="shared" si="26"/>
        <v>2000</v>
      </c>
      <c r="O186" s="559">
        <f t="shared" si="24"/>
        <v>100</v>
      </c>
    </row>
    <row r="187" spans="1:15" ht="15.75">
      <c r="A187" s="157">
        <v>41</v>
      </c>
      <c r="B187" s="91"/>
      <c r="C187" s="79">
        <v>642007</v>
      </c>
      <c r="D187" s="68" t="s">
        <v>300</v>
      </c>
      <c r="E187" s="158"/>
      <c r="F187" s="189">
        <v>2000</v>
      </c>
      <c r="G187" s="268">
        <f>E187+F187</f>
        <v>2000</v>
      </c>
      <c r="H187" s="189"/>
      <c r="I187" s="469">
        <f>G187+H187</f>
        <v>2000</v>
      </c>
      <c r="J187" s="189"/>
      <c r="K187" s="469">
        <f>I187+J187</f>
        <v>2000</v>
      </c>
      <c r="L187" s="189"/>
      <c r="M187" s="469">
        <f t="shared" si="26"/>
        <v>2000</v>
      </c>
      <c r="N187" s="469">
        <f t="shared" si="26"/>
        <v>2000</v>
      </c>
      <c r="O187" s="570">
        <f t="shared" si="24"/>
        <v>100</v>
      </c>
    </row>
    <row r="188" spans="1:15" ht="15.75">
      <c r="A188" s="184"/>
      <c r="B188" s="220" t="s">
        <v>156</v>
      </c>
      <c r="C188" s="217"/>
      <c r="D188" s="218" t="s">
        <v>157</v>
      </c>
      <c r="E188" s="194">
        <f aca="true" t="shared" si="36" ref="E188:L188">SUM(E189:E198)</f>
        <v>13300</v>
      </c>
      <c r="F188" s="194">
        <f t="shared" si="36"/>
        <v>4922</v>
      </c>
      <c r="G188" s="402">
        <f t="shared" si="36"/>
        <v>18222</v>
      </c>
      <c r="H188" s="194">
        <f t="shared" si="36"/>
        <v>90</v>
      </c>
      <c r="I188" s="470">
        <f t="shared" si="36"/>
        <v>18312</v>
      </c>
      <c r="J188" s="194">
        <f t="shared" si="36"/>
        <v>0</v>
      </c>
      <c r="K188" s="470">
        <f t="shared" si="36"/>
        <v>18312</v>
      </c>
      <c r="L188" s="470">
        <f t="shared" si="36"/>
        <v>-4289</v>
      </c>
      <c r="M188" s="470">
        <f t="shared" si="26"/>
        <v>14023</v>
      </c>
      <c r="N188" s="470">
        <f>SUM(N189:N198)</f>
        <v>13980</v>
      </c>
      <c r="O188" s="571">
        <f t="shared" si="24"/>
        <v>99.69336090708121</v>
      </c>
    </row>
    <row r="189" spans="1:15" ht="15.75">
      <c r="A189" s="233">
        <v>41</v>
      </c>
      <c r="B189" s="360"/>
      <c r="C189" s="614">
        <v>610</v>
      </c>
      <c r="D189" s="408" t="s">
        <v>302</v>
      </c>
      <c r="E189" s="222"/>
      <c r="F189" s="222">
        <v>3040</v>
      </c>
      <c r="G189" s="404">
        <f>E189+F189</f>
        <v>3040</v>
      </c>
      <c r="H189" s="222"/>
      <c r="I189" s="467">
        <f>G189+H189</f>
        <v>3040</v>
      </c>
      <c r="J189" s="222"/>
      <c r="K189" s="467">
        <f>I189+J189</f>
        <v>3040</v>
      </c>
      <c r="L189" s="222">
        <v>-1634</v>
      </c>
      <c r="M189" s="467">
        <f t="shared" si="26"/>
        <v>1406</v>
      </c>
      <c r="N189" s="467">
        <v>1404</v>
      </c>
      <c r="O189" s="566">
        <f t="shared" si="24"/>
        <v>99.85775248933145</v>
      </c>
    </row>
    <row r="190" spans="1:15" ht="15.75">
      <c r="A190" s="233">
        <v>41</v>
      </c>
      <c r="B190" s="360"/>
      <c r="C190" s="614">
        <v>620</v>
      </c>
      <c r="D190" s="408" t="s">
        <v>34</v>
      </c>
      <c r="E190" s="222"/>
      <c r="F190" s="222">
        <v>1062</v>
      </c>
      <c r="G190" s="404">
        <f aca="true" t="shared" si="37" ref="G190:G198">E190+F190</f>
        <v>1062</v>
      </c>
      <c r="H190" s="222"/>
      <c r="I190" s="467">
        <f aca="true" t="shared" si="38" ref="I190:K196">G190+H190</f>
        <v>1062</v>
      </c>
      <c r="J190" s="222"/>
      <c r="K190" s="467">
        <f t="shared" si="38"/>
        <v>1062</v>
      </c>
      <c r="L190" s="222">
        <v>-625</v>
      </c>
      <c r="M190" s="467">
        <f t="shared" si="26"/>
        <v>437</v>
      </c>
      <c r="N190" s="467">
        <v>435</v>
      </c>
      <c r="O190" s="566">
        <f t="shared" si="24"/>
        <v>99.54233409610984</v>
      </c>
    </row>
    <row r="191" spans="1:15" ht="15.75">
      <c r="A191" s="157">
        <v>41</v>
      </c>
      <c r="B191" s="168"/>
      <c r="C191" s="79">
        <v>642001</v>
      </c>
      <c r="D191" s="68" t="s">
        <v>207</v>
      </c>
      <c r="E191" s="189">
        <v>7200</v>
      </c>
      <c r="F191" s="189">
        <v>800</v>
      </c>
      <c r="G191" s="404">
        <f t="shared" si="37"/>
        <v>8000</v>
      </c>
      <c r="H191" s="189"/>
      <c r="I191" s="467">
        <f t="shared" si="38"/>
        <v>8000</v>
      </c>
      <c r="J191" s="189"/>
      <c r="K191" s="467">
        <f t="shared" si="38"/>
        <v>8000</v>
      </c>
      <c r="L191" s="189"/>
      <c r="M191" s="467">
        <f t="shared" si="26"/>
        <v>8000</v>
      </c>
      <c r="N191" s="467">
        <f t="shared" si="26"/>
        <v>8000</v>
      </c>
      <c r="O191" s="566">
        <f t="shared" si="24"/>
        <v>100</v>
      </c>
    </row>
    <row r="192" spans="1:15" ht="15.75">
      <c r="A192" s="112">
        <v>41</v>
      </c>
      <c r="B192" s="166"/>
      <c r="C192" s="80">
        <v>632001</v>
      </c>
      <c r="D192" s="158" t="s">
        <v>187</v>
      </c>
      <c r="E192" s="189">
        <v>2000</v>
      </c>
      <c r="F192" s="189"/>
      <c r="G192" s="404">
        <f t="shared" si="37"/>
        <v>2000</v>
      </c>
      <c r="H192" s="189"/>
      <c r="I192" s="467">
        <f t="shared" si="38"/>
        <v>2000</v>
      </c>
      <c r="J192" s="189"/>
      <c r="K192" s="467">
        <f t="shared" si="38"/>
        <v>2000</v>
      </c>
      <c r="L192" s="189">
        <v>-390</v>
      </c>
      <c r="M192" s="467">
        <f t="shared" si="26"/>
        <v>1610</v>
      </c>
      <c r="N192" s="467">
        <v>1606</v>
      </c>
      <c r="O192" s="566">
        <f t="shared" si="24"/>
        <v>99.75155279503105</v>
      </c>
    </row>
    <row r="193" spans="1:15" ht="15.75">
      <c r="A193" s="112">
        <v>41</v>
      </c>
      <c r="B193" s="166"/>
      <c r="C193" s="80">
        <v>632001</v>
      </c>
      <c r="D193" s="158" t="s">
        <v>188</v>
      </c>
      <c r="E193" s="189">
        <v>2550</v>
      </c>
      <c r="F193" s="189"/>
      <c r="G193" s="404">
        <f t="shared" si="37"/>
        <v>2550</v>
      </c>
      <c r="H193" s="189"/>
      <c r="I193" s="467">
        <f t="shared" si="38"/>
        <v>2550</v>
      </c>
      <c r="J193" s="189"/>
      <c r="K193" s="467">
        <f t="shared" si="38"/>
        <v>2550</v>
      </c>
      <c r="L193" s="189">
        <v>-1000</v>
      </c>
      <c r="M193" s="467">
        <f t="shared" si="26"/>
        <v>1550</v>
      </c>
      <c r="N193" s="467">
        <v>1517</v>
      </c>
      <c r="O193" s="566">
        <f t="shared" si="24"/>
        <v>97.87096774193549</v>
      </c>
    </row>
    <row r="194" spans="1:15" ht="15.75">
      <c r="A194" s="112">
        <v>41</v>
      </c>
      <c r="B194" s="166"/>
      <c r="C194" s="80">
        <v>635006</v>
      </c>
      <c r="D194" s="158" t="s">
        <v>285</v>
      </c>
      <c r="E194" s="189">
        <v>150</v>
      </c>
      <c r="F194" s="189"/>
      <c r="G194" s="404">
        <f t="shared" si="37"/>
        <v>150</v>
      </c>
      <c r="H194" s="189"/>
      <c r="I194" s="467">
        <f t="shared" si="38"/>
        <v>150</v>
      </c>
      <c r="J194" s="189"/>
      <c r="K194" s="467">
        <f t="shared" si="38"/>
        <v>150</v>
      </c>
      <c r="L194" s="189"/>
      <c r="M194" s="467">
        <f t="shared" si="26"/>
        <v>150</v>
      </c>
      <c r="N194" s="467">
        <f t="shared" si="26"/>
        <v>150</v>
      </c>
      <c r="O194" s="566">
        <f t="shared" si="24"/>
        <v>100</v>
      </c>
    </row>
    <row r="195" spans="1:15" ht="15.75">
      <c r="A195" s="111">
        <v>41</v>
      </c>
      <c r="B195" s="166"/>
      <c r="C195" s="79">
        <v>633006</v>
      </c>
      <c r="D195" s="68" t="s">
        <v>1</v>
      </c>
      <c r="E195" s="191">
        <v>300</v>
      </c>
      <c r="F195" s="191"/>
      <c r="G195" s="404">
        <f t="shared" si="37"/>
        <v>300</v>
      </c>
      <c r="H195" s="191">
        <v>90</v>
      </c>
      <c r="I195" s="467">
        <f t="shared" si="38"/>
        <v>390</v>
      </c>
      <c r="J195" s="191"/>
      <c r="K195" s="467">
        <f t="shared" si="38"/>
        <v>390</v>
      </c>
      <c r="L195" s="191"/>
      <c r="M195" s="467">
        <f t="shared" si="26"/>
        <v>390</v>
      </c>
      <c r="N195" s="467">
        <v>389</v>
      </c>
      <c r="O195" s="566">
        <f t="shared" si="24"/>
        <v>99.74358974358975</v>
      </c>
    </row>
    <row r="196" spans="1:15" ht="15.75">
      <c r="A196" s="111">
        <v>41</v>
      </c>
      <c r="B196" s="166"/>
      <c r="C196" s="79">
        <v>633015</v>
      </c>
      <c r="D196" s="68" t="s">
        <v>240</v>
      </c>
      <c r="E196" s="191">
        <v>850</v>
      </c>
      <c r="F196" s="191"/>
      <c r="G196" s="404">
        <f t="shared" si="37"/>
        <v>850</v>
      </c>
      <c r="H196" s="191"/>
      <c r="I196" s="467">
        <f t="shared" si="38"/>
        <v>850</v>
      </c>
      <c r="J196" s="191"/>
      <c r="K196" s="467">
        <f t="shared" si="38"/>
        <v>850</v>
      </c>
      <c r="L196" s="191">
        <v>-390</v>
      </c>
      <c r="M196" s="467">
        <f t="shared" si="26"/>
        <v>460</v>
      </c>
      <c r="N196" s="467">
        <v>460</v>
      </c>
      <c r="O196" s="566">
        <f t="shared" si="24"/>
        <v>100</v>
      </c>
    </row>
    <row r="197" spans="1:15" ht="15.75">
      <c r="A197" s="111">
        <v>41</v>
      </c>
      <c r="B197" s="166"/>
      <c r="C197" s="79">
        <v>637016</v>
      </c>
      <c r="D197" s="68" t="s">
        <v>128</v>
      </c>
      <c r="E197" s="191"/>
      <c r="F197" s="191">
        <v>20</v>
      </c>
      <c r="G197" s="404">
        <v>20</v>
      </c>
      <c r="H197" s="191"/>
      <c r="I197" s="467">
        <v>20</v>
      </c>
      <c r="J197" s="191"/>
      <c r="K197" s="467">
        <v>20</v>
      </c>
      <c r="L197" s="191"/>
      <c r="M197" s="467">
        <f t="shared" si="26"/>
        <v>20</v>
      </c>
      <c r="N197" s="467">
        <v>19</v>
      </c>
      <c r="O197" s="566">
        <f t="shared" si="24"/>
        <v>95</v>
      </c>
    </row>
    <row r="198" spans="1:15" ht="15.75">
      <c r="A198" s="111">
        <v>41</v>
      </c>
      <c r="B198" s="166"/>
      <c r="C198" s="79">
        <v>637002</v>
      </c>
      <c r="D198" s="68" t="s">
        <v>45</v>
      </c>
      <c r="E198" s="191">
        <v>250</v>
      </c>
      <c r="F198" s="191"/>
      <c r="G198" s="404">
        <f t="shared" si="37"/>
        <v>250</v>
      </c>
      <c r="H198" s="191"/>
      <c r="I198" s="467">
        <f>G198+H198</f>
        <v>250</v>
      </c>
      <c r="J198" s="191"/>
      <c r="K198" s="467">
        <f>I198+J198</f>
        <v>250</v>
      </c>
      <c r="L198" s="191">
        <v>-250</v>
      </c>
      <c r="M198" s="467">
        <f t="shared" si="26"/>
        <v>0</v>
      </c>
      <c r="N198" s="467">
        <v>0</v>
      </c>
      <c r="O198" s="566"/>
    </row>
    <row r="199" spans="1:15" ht="18.75">
      <c r="A199" s="234"/>
      <c r="B199" s="409" t="s">
        <v>331</v>
      </c>
      <c r="C199" s="615"/>
      <c r="D199" s="235" t="s">
        <v>158</v>
      </c>
      <c r="E199" s="236">
        <f aca="true" t="shared" si="39" ref="E199:L199">SUM(E200:E200)</f>
        <v>350</v>
      </c>
      <c r="F199" s="236">
        <f t="shared" si="39"/>
        <v>0</v>
      </c>
      <c r="G199" s="302">
        <f t="shared" si="39"/>
        <v>350</v>
      </c>
      <c r="H199" s="236">
        <f t="shared" si="39"/>
        <v>0</v>
      </c>
      <c r="I199" s="302">
        <f t="shared" si="39"/>
        <v>350</v>
      </c>
      <c r="J199" s="236">
        <f t="shared" si="39"/>
        <v>0</v>
      </c>
      <c r="K199" s="302">
        <f t="shared" si="39"/>
        <v>350</v>
      </c>
      <c r="L199" s="302">
        <f t="shared" si="39"/>
        <v>-350</v>
      </c>
      <c r="M199" s="302">
        <f t="shared" si="26"/>
        <v>0</v>
      </c>
      <c r="N199" s="302">
        <v>0</v>
      </c>
      <c r="O199" s="572"/>
    </row>
    <row r="200" spans="1:15" ht="15.75">
      <c r="A200" s="233">
        <v>41</v>
      </c>
      <c r="B200" s="405"/>
      <c r="C200" s="68">
        <v>633009</v>
      </c>
      <c r="D200" s="68" t="s">
        <v>159</v>
      </c>
      <c r="E200" s="191">
        <v>350</v>
      </c>
      <c r="F200" s="191"/>
      <c r="G200" s="191">
        <v>350</v>
      </c>
      <c r="H200" s="191"/>
      <c r="I200" s="466">
        <v>350</v>
      </c>
      <c r="J200" s="191"/>
      <c r="K200" s="466">
        <v>350</v>
      </c>
      <c r="L200" s="191">
        <v>-350</v>
      </c>
      <c r="M200" s="466">
        <f t="shared" si="26"/>
        <v>0</v>
      </c>
      <c r="N200" s="466">
        <v>0</v>
      </c>
      <c r="O200" s="560"/>
    </row>
    <row r="201" spans="1:15" ht="18.75">
      <c r="A201" s="234"/>
      <c r="B201" s="409" t="s">
        <v>331</v>
      </c>
      <c r="C201" s="615"/>
      <c r="D201" s="218" t="s">
        <v>241</v>
      </c>
      <c r="E201" s="236">
        <f aca="true" t="shared" si="40" ref="E201:L201">SUM(E202:E214)</f>
        <v>32506</v>
      </c>
      <c r="F201" s="236">
        <f t="shared" si="40"/>
        <v>-1030</v>
      </c>
      <c r="G201" s="302">
        <f t="shared" si="40"/>
        <v>31556</v>
      </c>
      <c r="H201" s="236">
        <f t="shared" si="40"/>
        <v>1120</v>
      </c>
      <c r="I201" s="302">
        <f t="shared" si="40"/>
        <v>32676</v>
      </c>
      <c r="J201" s="236">
        <f t="shared" si="40"/>
        <v>-231</v>
      </c>
      <c r="K201" s="302">
        <f t="shared" si="40"/>
        <v>32445</v>
      </c>
      <c r="L201" s="302">
        <f t="shared" si="40"/>
        <v>-4074</v>
      </c>
      <c r="M201" s="302">
        <f t="shared" si="26"/>
        <v>28371</v>
      </c>
      <c r="N201" s="302">
        <f>SUM(N202:N214)</f>
        <v>27744</v>
      </c>
      <c r="O201" s="572">
        <f aca="true" t="shared" si="41" ref="O201:O263">N201/M201*100</f>
        <v>97.78999682774663</v>
      </c>
    </row>
    <row r="202" spans="1:15" ht="15.75">
      <c r="A202" s="233">
        <v>41</v>
      </c>
      <c r="B202" s="232"/>
      <c r="C202" s="79">
        <v>632001</v>
      </c>
      <c r="D202" s="68" t="s">
        <v>181</v>
      </c>
      <c r="E202" s="191">
        <v>4700</v>
      </c>
      <c r="F202" s="191"/>
      <c r="G202" s="191">
        <f>E202+F202</f>
        <v>4700</v>
      </c>
      <c r="H202" s="191"/>
      <c r="I202" s="466">
        <f>G202+H202</f>
        <v>4700</v>
      </c>
      <c r="J202" s="191"/>
      <c r="K202" s="466">
        <f>I202+J202</f>
        <v>4700</v>
      </c>
      <c r="L202" s="191">
        <v>-800</v>
      </c>
      <c r="M202" s="466">
        <f t="shared" si="26"/>
        <v>3900</v>
      </c>
      <c r="N202" s="466">
        <v>3872</v>
      </c>
      <c r="O202" s="560">
        <f t="shared" si="41"/>
        <v>99.28205128205128</v>
      </c>
    </row>
    <row r="203" spans="1:15" ht="15.75">
      <c r="A203" s="233">
        <v>41</v>
      </c>
      <c r="B203" s="232"/>
      <c r="C203" s="79">
        <v>632001</v>
      </c>
      <c r="D203" s="68" t="s">
        <v>182</v>
      </c>
      <c r="E203" s="191">
        <v>14755</v>
      </c>
      <c r="F203" s="191"/>
      <c r="G203" s="191">
        <f aca="true" t="shared" si="42" ref="G203:G214">E203+F203</f>
        <v>14755</v>
      </c>
      <c r="H203" s="191"/>
      <c r="I203" s="466">
        <f aca="true" t="shared" si="43" ref="I203:K214">G203+H203</f>
        <v>14755</v>
      </c>
      <c r="J203" s="191"/>
      <c r="K203" s="466">
        <f t="shared" si="43"/>
        <v>14755</v>
      </c>
      <c r="L203" s="191">
        <v>-5000</v>
      </c>
      <c r="M203" s="466">
        <f t="shared" si="26"/>
        <v>9755</v>
      </c>
      <c r="N203" s="466">
        <v>9304</v>
      </c>
      <c r="O203" s="560">
        <f t="shared" si="41"/>
        <v>95.37672988211173</v>
      </c>
    </row>
    <row r="204" spans="1:15" ht="15.75">
      <c r="A204" s="233">
        <v>41</v>
      </c>
      <c r="B204" s="232"/>
      <c r="C204" s="79">
        <v>633006</v>
      </c>
      <c r="D204" s="68" t="s">
        <v>1</v>
      </c>
      <c r="E204" s="191">
        <v>3012</v>
      </c>
      <c r="F204" s="191">
        <v>-1100</v>
      </c>
      <c r="G204" s="191">
        <f t="shared" si="42"/>
        <v>1912</v>
      </c>
      <c r="H204" s="191"/>
      <c r="I204" s="466">
        <f t="shared" si="43"/>
        <v>1912</v>
      </c>
      <c r="J204" s="191"/>
      <c r="K204" s="466">
        <f t="shared" si="43"/>
        <v>1912</v>
      </c>
      <c r="L204" s="191">
        <v>90</v>
      </c>
      <c r="M204" s="466">
        <f t="shared" si="26"/>
        <v>2002</v>
      </c>
      <c r="N204" s="466">
        <v>1998</v>
      </c>
      <c r="O204" s="560">
        <f t="shared" si="41"/>
        <v>99.80019980019979</v>
      </c>
    </row>
    <row r="205" spans="1:15" ht="15.75">
      <c r="A205" s="233">
        <v>41</v>
      </c>
      <c r="B205" s="232"/>
      <c r="C205" s="79">
        <v>634004</v>
      </c>
      <c r="D205" s="68" t="s">
        <v>352</v>
      </c>
      <c r="E205" s="191"/>
      <c r="F205" s="191">
        <v>70</v>
      </c>
      <c r="G205" s="191">
        <f t="shared" si="42"/>
        <v>70</v>
      </c>
      <c r="H205" s="191">
        <v>120</v>
      </c>
      <c r="I205" s="466">
        <f t="shared" si="43"/>
        <v>190</v>
      </c>
      <c r="J205" s="191"/>
      <c r="K205" s="466">
        <f t="shared" si="43"/>
        <v>190</v>
      </c>
      <c r="L205" s="191"/>
      <c r="M205" s="466">
        <f aca="true" t="shared" si="44" ref="M205:N270">K205+L205</f>
        <v>190</v>
      </c>
      <c r="N205" s="466">
        <f t="shared" si="44"/>
        <v>190</v>
      </c>
      <c r="O205" s="560">
        <f t="shared" si="41"/>
        <v>100</v>
      </c>
    </row>
    <row r="206" spans="1:15" ht="15.75">
      <c r="A206" s="233">
        <v>41</v>
      </c>
      <c r="B206" s="232"/>
      <c r="C206" s="79">
        <v>635006</v>
      </c>
      <c r="D206" s="68" t="s">
        <v>183</v>
      </c>
      <c r="E206" s="191">
        <v>1595</v>
      </c>
      <c r="F206" s="191"/>
      <c r="G206" s="191">
        <f t="shared" si="42"/>
        <v>1595</v>
      </c>
      <c r="H206" s="191"/>
      <c r="I206" s="466">
        <f t="shared" si="43"/>
        <v>1595</v>
      </c>
      <c r="J206" s="191"/>
      <c r="K206" s="466">
        <f t="shared" si="43"/>
        <v>1595</v>
      </c>
      <c r="L206" s="191">
        <v>-1150</v>
      </c>
      <c r="M206" s="466">
        <f t="shared" si="44"/>
        <v>445</v>
      </c>
      <c r="N206" s="466">
        <v>396</v>
      </c>
      <c r="O206" s="560">
        <f t="shared" si="41"/>
        <v>88.98876404494382</v>
      </c>
    </row>
    <row r="207" spans="1:15" ht="15.75">
      <c r="A207" s="233">
        <v>41</v>
      </c>
      <c r="B207" s="232"/>
      <c r="C207" s="79">
        <v>637004</v>
      </c>
      <c r="D207" s="68" t="s">
        <v>35</v>
      </c>
      <c r="E207" s="191">
        <v>44</v>
      </c>
      <c r="F207" s="191"/>
      <c r="G207" s="191">
        <f t="shared" si="42"/>
        <v>44</v>
      </c>
      <c r="H207" s="191"/>
      <c r="I207" s="466">
        <f t="shared" si="43"/>
        <v>44</v>
      </c>
      <c r="J207" s="191"/>
      <c r="K207" s="466">
        <f t="shared" si="43"/>
        <v>44</v>
      </c>
      <c r="L207" s="191">
        <v>8</v>
      </c>
      <c r="M207" s="466">
        <f t="shared" si="44"/>
        <v>52</v>
      </c>
      <c r="N207" s="466">
        <v>52</v>
      </c>
      <c r="O207" s="560">
        <f t="shared" si="41"/>
        <v>100</v>
      </c>
    </row>
    <row r="208" spans="1:15" ht="15.75">
      <c r="A208" s="233">
        <v>41</v>
      </c>
      <c r="B208" s="232"/>
      <c r="C208" s="79">
        <v>637005</v>
      </c>
      <c r="D208" s="68" t="s">
        <v>184</v>
      </c>
      <c r="E208" s="191">
        <v>550</v>
      </c>
      <c r="F208" s="191"/>
      <c r="G208" s="191">
        <f t="shared" si="42"/>
        <v>550</v>
      </c>
      <c r="H208" s="191"/>
      <c r="I208" s="466">
        <f t="shared" si="43"/>
        <v>550</v>
      </c>
      <c r="J208" s="191"/>
      <c r="K208" s="466">
        <f t="shared" si="43"/>
        <v>550</v>
      </c>
      <c r="L208" s="191">
        <v>-200</v>
      </c>
      <c r="M208" s="466">
        <f t="shared" si="44"/>
        <v>350</v>
      </c>
      <c r="N208" s="466">
        <v>256</v>
      </c>
      <c r="O208" s="560">
        <f t="shared" si="41"/>
        <v>73.14285714285714</v>
      </c>
    </row>
    <row r="209" spans="1:15" ht="15.75">
      <c r="A209" s="233">
        <v>41</v>
      </c>
      <c r="B209" s="232"/>
      <c r="C209" s="79">
        <v>637002</v>
      </c>
      <c r="D209" s="68" t="s">
        <v>341</v>
      </c>
      <c r="E209" s="191"/>
      <c r="F209" s="191"/>
      <c r="G209" s="191">
        <v>80</v>
      </c>
      <c r="H209" s="191">
        <v>1000</v>
      </c>
      <c r="I209" s="466">
        <f t="shared" si="43"/>
        <v>1080</v>
      </c>
      <c r="J209" s="191">
        <v>330</v>
      </c>
      <c r="K209" s="466">
        <f t="shared" si="43"/>
        <v>1410</v>
      </c>
      <c r="L209" s="191">
        <v>1855</v>
      </c>
      <c r="M209" s="466">
        <f t="shared" si="44"/>
        <v>3265</v>
      </c>
      <c r="N209" s="466">
        <v>3265</v>
      </c>
      <c r="O209" s="560">
        <f t="shared" si="41"/>
        <v>100</v>
      </c>
    </row>
    <row r="210" spans="1:15" ht="15.75">
      <c r="A210" s="233">
        <v>41</v>
      </c>
      <c r="B210" s="232"/>
      <c r="C210" s="79">
        <v>637002</v>
      </c>
      <c r="D210" s="68" t="s">
        <v>195</v>
      </c>
      <c r="E210" s="191"/>
      <c r="F210" s="191"/>
      <c r="G210" s="191"/>
      <c r="H210" s="191"/>
      <c r="I210" s="466"/>
      <c r="J210" s="191">
        <v>2789</v>
      </c>
      <c r="K210" s="466">
        <f t="shared" si="43"/>
        <v>2789</v>
      </c>
      <c r="L210" s="191"/>
      <c r="M210" s="466">
        <f t="shared" si="44"/>
        <v>2789</v>
      </c>
      <c r="N210" s="466">
        <f t="shared" si="44"/>
        <v>2789</v>
      </c>
      <c r="O210" s="560">
        <f t="shared" si="41"/>
        <v>100</v>
      </c>
    </row>
    <row r="211" spans="1:15" ht="15.75">
      <c r="A211" s="111">
        <v>41</v>
      </c>
      <c r="B211" s="168"/>
      <c r="C211" s="79">
        <v>637004</v>
      </c>
      <c r="D211" s="68" t="s">
        <v>195</v>
      </c>
      <c r="E211" s="191">
        <v>3350</v>
      </c>
      <c r="F211" s="191"/>
      <c r="G211" s="191">
        <f t="shared" si="42"/>
        <v>3350</v>
      </c>
      <c r="H211" s="191"/>
      <c r="I211" s="466">
        <f t="shared" si="43"/>
        <v>3350</v>
      </c>
      <c r="J211" s="191">
        <v>-3350</v>
      </c>
      <c r="K211" s="466">
        <f t="shared" si="43"/>
        <v>0</v>
      </c>
      <c r="L211" s="191"/>
      <c r="M211" s="466">
        <f t="shared" si="44"/>
        <v>0</v>
      </c>
      <c r="N211" s="466">
        <f t="shared" si="44"/>
        <v>0</v>
      </c>
      <c r="O211" s="560"/>
    </row>
    <row r="212" spans="1:15" ht="15.75">
      <c r="A212" s="111">
        <v>41</v>
      </c>
      <c r="B212" s="168"/>
      <c r="C212" s="79">
        <v>637004</v>
      </c>
      <c r="D212" s="68" t="s">
        <v>376</v>
      </c>
      <c r="E212" s="191"/>
      <c r="F212" s="191"/>
      <c r="G212" s="191"/>
      <c r="H212" s="191"/>
      <c r="I212" s="466"/>
      <c r="J212" s="191"/>
      <c r="K212" s="466"/>
      <c r="L212" s="191">
        <v>84</v>
      </c>
      <c r="M212" s="466">
        <f t="shared" si="44"/>
        <v>84</v>
      </c>
      <c r="N212" s="466">
        <v>84</v>
      </c>
      <c r="O212" s="560">
        <f t="shared" si="41"/>
        <v>100</v>
      </c>
    </row>
    <row r="213" spans="1:15" ht="15.75">
      <c r="A213" s="111">
        <v>41</v>
      </c>
      <c r="B213" s="168"/>
      <c r="C213" s="79">
        <v>637004</v>
      </c>
      <c r="D213" s="68" t="s">
        <v>196</v>
      </c>
      <c r="E213" s="191">
        <v>1500</v>
      </c>
      <c r="F213" s="191"/>
      <c r="G213" s="191">
        <f t="shared" si="42"/>
        <v>1500</v>
      </c>
      <c r="H213" s="191"/>
      <c r="I213" s="466">
        <f t="shared" si="43"/>
        <v>1500</v>
      </c>
      <c r="J213" s="191"/>
      <c r="K213" s="466">
        <f t="shared" si="43"/>
        <v>1500</v>
      </c>
      <c r="L213" s="191">
        <v>-70</v>
      </c>
      <c r="M213" s="466">
        <f t="shared" si="44"/>
        <v>1430</v>
      </c>
      <c r="N213" s="466">
        <v>1429</v>
      </c>
      <c r="O213" s="560">
        <f t="shared" si="41"/>
        <v>99.93006993006993</v>
      </c>
    </row>
    <row r="214" spans="1:15" ht="33" customHeight="1">
      <c r="A214" s="240">
        <v>41</v>
      </c>
      <c r="B214" s="207"/>
      <c r="C214" s="77">
        <v>642001</v>
      </c>
      <c r="D214" s="269" t="s">
        <v>208</v>
      </c>
      <c r="E214" s="191">
        <v>3000</v>
      </c>
      <c r="F214" s="191"/>
      <c r="G214" s="191">
        <f t="shared" si="42"/>
        <v>3000</v>
      </c>
      <c r="H214" s="191"/>
      <c r="I214" s="466">
        <f t="shared" si="43"/>
        <v>3000</v>
      </c>
      <c r="J214" s="191"/>
      <c r="K214" s="466">
        <f t="shared" si="43"/>
        <v>3000</v>
      </c>
      <c r="L214" s="191">
        <v>1109</v>
      </c>
      <c r="M214" s="466">
        <f t="shared" si="44"/>
        <v>4109</v>
      </c>
      <c r="N214" s="466">
        <v>4109</v>
      </c>
      <c r="O214" s="560">
        <f t="shared" si="41"/>
        <v>100</v>
      </c>
    </row>
    <row r="215" spans="1:15" ht="15.75">
      <c r="A215" s="181"/>
      <c r="B215" s="220" t="s">
        <v>160</v>
      </c>
      <c r="C215" s="217"/>
      <c r="D215" s="218" t="s">
        <v>242</v>
      </c>
      <c r="E215" s="193">
        <f aca="true" t="shared" si="45" ref="E215:L215">E217+E219</f>
        <v>6550</v>
      </c>
      <c r="F215" s="193">
        <f t="shared" si="45"/>
        <v>800</v>
      </c>
      <c r="G215" s="294">
        <f t="shared" si="45"/>
        <v>7350</v>
      </c>
      <c r="H215" s="193">
        <f t="shared" si="45"/>
        <v>0</v>
      </c>
      <c r="I215" s="294">
        <f t="shared" si="45"/>
        <v>7350</v>
      </c>
      <c r="J215" s="193">
        <f t="shared" si="45"/>
        <v>0</v>
      </c>
      <c r="K215" s="294">
        <f t="shared" si="45"/>
        <v>7350</v>
      </c>
      <c r="L215" s="294">
        <f t="shared" si="45"/>
        <v>-2190</v>
      </c>
      <c r="M215" s="294">
        <f t="shared" si="44"/>
        <v>5160</v>
      </c>
      <c r="N215" s="294">
        <f>SUM(N217)</f>
        <v>5158</v>
      </c>
      <c r="O215" s="558">
        <f t="shared" si="41"/>
        <v>99.96124031007751</v>
      </c>
    </row>
    <row r="216" spans="1:15" ht="15.75">
      <c r="A216" s="111"/>
      <c r="B216" s="168"/>
      <c r="C216" s="79"/>
      <c r="D216" s="223" t="s">
        <v>243</v>
      </c>
      <c r="E216" s="191">
        <v>6050</v>
      </c>
      <c r="F216" s="191"/>
      <c r="G216" s="191">
        <f>E216+F216</f>
        <v>6050</v>
      </c>
      <c r="H216" s="191"/>
      <c r="I216" s="466">
        <f>G216+H216</f>
        <v>6050</v>
      </c>
      <c r="J216" s="191"/>
      <c r="K216" s="466">
        <f>I216+J216</f>
        <v>6050</v>
      </c>
      <c r="L216" s="191"/>
      <c r="M216" s="466">
        <f t="shared" si="44"/>
        <v>6050</v>
      </c>
      <c r="N216" s="466">
        <v>5158</v>
      </c>
      <c r="O216" s="560">
        <f t="shared" si="41"/>
        <v>85.25619834710744</v>
      </c>
    </row>
    <row r="217" spans="1:15" ht="15.75">
      <c r="A217" s="111">
        <v>41</v>
      </c>
      <c r="B217" s="168"/>
      <c r="C217" s="79">
        <v>637004</v>
      </c>
      <c r="D217" s="68" t="s">
        <v>268</v>
      </c>
      <c r="E217" s="191">
        <v>6050</v>
      </c>
      <c r="F217" s="191">
        <v>500</v>
      </c>
      <c r="G217" s="191">
        <f>E217+F217</f>
        <v>6550</v>
      </c>
      <c r="H217" s="191"/>
      <c r="I217" s="466">
        <f>G217+H217</f>
        <v>6550</v>
      </c>
      <c r="J217" s="191"/>
      <c r="K217" s="466">
        <f>I217+J217</f>
        <v>6550</v>
      </c>
      <c r="L217" s="191">
        <v>-1390</v>
      </c>
      <c r="M217" s="466">
        <f t="shared" si="44"/>
        <v>5160</v>
      </c>
      <c r="N217" s="466">
        <v>5158</v>
      </c>
      <c r="O217" s="560">
        <f t="shared" si="41"/>
        <v>99.96124031007751</v>
      </c>
    </row>
    <row r="218" spans="1:15" ht="15.75">
      <c r="A218" s="111"/>
      <c r="B218" s="168"/>
      <c r="C218" s="79"/>
      <c r="D218" s="223" t="s">
        <v>161</v>
      </c>
      <c r="E218" s="191">
        <f>SUM(E219)</f>
        <v>500</v>
      </c>
      <c r="F218" s="191"/>
      <c r="G218" s="191">
        <f>E218+F218</f>
        <v>500</v>
      </c>
      <c r="H218" s="191"/>
      <c r="I218" s="466">
        <f>G218+H218</f>
        <v>500</v>
      </c>
      <c r="J218" s="191"/>
      <c r="K218" s="466">
        <f>I218+J218</f>
        <v>500</v>
      </c>
      <c r="L218" s="191"/>
      <c r="M218" s="466">
        <v>0</v>
      </c>
      <c r="N218" s="466">
        <v>0</v>
      </c>
      <c r="O218" s="560"/>
    </row>
    <row r="219" spans="1:15" ht="15.75">
      <c r="A219" s="111">
        <v>41</v>
      </c>
      <c r="B219" s="168"/>
      <c r="C219" s="79">
        <v>630</v>
      </c>
      <c r="D219" s="68" t="s">
        <v>269</v>
      </c>
      <c r="E219" s="191">
        <v>500</v>
      </c>
      <c r="F219" s="191">
        <v>300</v>
      </c>
      <c r="G219" s="191">
        <f>E219+F219</f>
        <v>800</v>
      </c>
      <c r="H219" s="191"/>
      <c r="I219" s="466">
        <f>G219+H219</f>
        <v>800</v>
      </c>
      <c r="J219" s="191"/>
      <c r="K219" s="466">
        <f>I219+J219</f>
        <v>800</v>
      </c>
      <c r="L219" s="191">
        <v>-800</v>
      </c>
      <c r="M219" s="466">
        <f t="shared" si="44"/>
        <v>0</v>
      </c>
      <c r="N219" s="466">
        <v>0</v>
      </c>
      <c r="O219" s="560"/>
    </row>
    <row r="220" spans="1:15" ht="18.75">
      <c r="A220" s="170" t="s">
        <v>89</v>
      </c>
      <c r="B220" s="171"/>
      <c r="C220" s="172"/>
      <c r="D220" s="173" t="s">
        <v>94</v>
      </c>
      <c r="E220" s="192">
        <f aca="true" t="shared" si="46" ref="E220:L220">SUM(E221+E249+E265+E296)</f>
        <v>149463</v>
      </c>
      <c r="F220" s="192">
        <f t="shared" si="46"/>
        <v>-8160</v>
      </c>
      <c r="G220" s="303">
        <f t="shared" si="46"/>
        <v>141303</v>
      </c>
      <c r="H220" s="192">
        <f t="shared" si="46"/>
        <v>2444</v>
      </c>
      <c r="I220" s="303">
        <f t="shared" si="46"/>
        <v>143747</v>
      </c>
      <c r="J220" s="192">
        <f t="shared" si="46"/>
        <v>-19263</v>
      </c>
      <c r="K220" s="303">
        <f t="shared" si="46"/>
        <v>124484</v>
      </c>
      <c r="L220" s="303">
        <f t="shared" si="46"/>
        <v>3209</v>
      </c>
      <c r="M220" s="303">
        <f t="shared" si="44"/>
        <v>127693</v>
      </c>
      <c r="N220" s="303">
        <f>N221+N249+N265+N296</f>
        <v>127312</v>
      </c>
      <c r="O220" s="573">
        <f t="shared" si="41"/>
        <v>99.70162812370295</v>
      </c>
    </row>
    <row r="221" spans="1:15" ht="15.75">
      <c r="A221" s="184"/>
      <c r="B221" s="220" t="s">
        <v>274</v>
      </c>
      <c r="C221" s="217"/>
      <c r="D221" s="218" t="s">
        <v>273</v>
      </c>
      <c r="E221" s="194">
        <f aca="true" t="shared" si="47" ref="E221:L221">SUM(E222:E248)</f>
        <v>66940</v>
      </c>
      <c r="F221" s="194">
        <f t="shared" si="47"/>
        <v>0</v>
      </c>
      <c r="G221" s="300">
        <f t="shared" si="47"/>
        <v>66940</v>
      </c>
      <c r="H221" s="194">
        <f t="shared" si="47"/>
        <v>2029</v>
      </c>
      <c r="I221" s="300">
        <f t="shared" si="47"/>
        <v>68969</v>
      </c>
      <c r="J221" s="300">
        <f t="shared" si="47"/>
        <v>-142</v>
      </c>
      <c r="K221" s="300">
        <f t="shared" si="47"/>
        <v>68827</v>
      </c>
      <c r="L221" s="300">
        <f t="shared" si="47"/>
        <v>2259</v>
      </c>
      <c r="M221" s="300">
        <f t="shared" si="44"/>
        <v>71086</v>
      </c>
      <c r="N221" s="300">
        <f>SUM(N222:N248)</f>
        <v>70838</v>
      </c>
      <c r="O221" s="567">
        <f t="shared" si="41"/>
        <v>99.65112680415271</v>
      </c>
    </row>
    <row r="222" spans="1:15" ht="15.75">
      <c r="A222" s="112">
        <v>41</v>
      </c>
      <c r="B222" s="166"/>
      <c r="C222" s="158">
        <v>611</v>
      </c>
      <c r="D222" s="158" t="s">
        <v>46</v>
      </c>
      <c r="E222" s="189">
        <v>33500</v>
      </c>
      <c r="F222" s="189"/>
      <c r="G222" s="189">
        <f>E222+F222</f>
        <v>33500</v>
      </c>
      <c r="H222" s="189">
        <v>594</v>
      </c>
      <c r="I222" s="462">
        <f>G222+H222</f>
        <v>34094</v>
      </c>
      <c r="J222" s="189"/>
      <c r="K222" s="462">
        <f>I222+J222</f>
        <v>34094</v>
      </c>
      <c r="L222" s="189">
        <v>2769</v>
      </c>
      <c r="M222" s="462">
        <f t="shared" si="44"/>
        <v>36863</v>
      </c>
      <c r="N222" s="462">
        <v>36860</v>
      </c>
      <c r="O222" s="557">
        <f t="shared" si="41"/>
        <v>99.99186175840273</v>
      </c>
    </row>
    <row r="223" spans="1:15" ht="15.75">
      <c r="A223" s="112">
        <v>41</v>
      </c>
      <c r="B223" s="166"/>
      <c r="C223" s="158">
        <v>614</v>
      </c>
      <c r="D223" s="158" t="s">
        <v>334</v>
      </c>
      <c r="E223" s="189"/>
      <c r="F223" s="189"/>
      <c r="G223" s="189"/>
      <c r="H223" s="189"/>
      <c r="I223" s="462"/>
      <c r="J223" s="189"/>
      <c r="K223" s="462"/>
      <c r="L223" s="189">
        <v>2794</v>
      </c>
      <c r="M223" s="462">
        <f t="shared" si="44"/>
        <v>2794</v>
      </c>
      <c r="N223" s="462">
        <v>2794</v>
      </c>
      <c r="O223" s="557">
        <f t="shared" si="41"/>
        <v>100</v>
      </c>
    </row>
    <row r="224" spans="1:15" ht="15.75">
      <c r="A224" s="112">
        <v>41</v>
      </c>
      <c r="B224" s="166"/>
      <c r="C224" s="158">
        <v>620</v>
      </c>
      <c r="D224" s="158" t="s">
        <v>34</v>
      </c>
      <c r="E224" s="189">
        <v>11895</v>
      </c>
      <c r="F224" s="189"/>
      <c r="G224" s="189">
        <f aca="true" t="shared" si="48" ref="G224:G248">E224+F224</f>
        <v>11895</v>
      </c>
      <c r="H224" s="189">
        <v>600</v>
      </c>
      <c r="I224" s="462">
        <f aca="true" t="shared" si="49" ref="I224:K248">G224+H224</f>
        <v>12495</v>
      </c>
      <c r="J224" s="189"/>
      <c r="K224" s="462">
        <f t="shared" si="49"/>
        <v>12495</v>
      </c>
      <c r="L224" s="189">
        <v>504</v>
      </c>
      <c r="M224" s="462">
        <f t="shared" si="44"/>
        <v>12999</v>
      </c>
      <c r="N224" s="462">
        <v>12947</v>
      </c>
      <c r="O224" s="557">
        <f t="shared" si="41"/>
        <v>99.59996922840219</v>
      </c>
    </row>
    <row r="225" spans="1:15" ht="15.75">
      <c r="A225" s="112">
        <v>41</v>
      </c>
      <c r="B225" s="166"/>
      <c r="C225" s="158">
        <v>627</v>
      </c>
      <c r="D225" s="158" t="s">
        <v>39</v>
      </c>
      <c r="E225" s="189">
        <v>450</v>
      </c>
      <c r="F225" s="189"/>
      <c r="G225" s="189">
        <f t="shared" si="48"/>
        <v>450</v>
      </c>
      <c r="H225" s="189"/>
      <c r="I225" s="462">
        <f t="shared" si="49"/>
        <v>450</v>
      </c>
      <c r="J225" s="189"/>
      <c r="K225" s="462">
        <f t="shared" si="49"/>
        <v>450</v>
      </c>
      <c r="L225" s="189">
        <v>187</v>
      </c>
      <c r="M225" s="462">
        <f t="shared" si="44"/>
        <v>637</v>
      </c>
      <c r="N225" s="462">
        <v>636</v>
      </c>
      <c r="O225" s="557">
        <f t="shared" si="41"/>
        <v>99.84301412872841</v>
      </c>
    </row>
    <row r="226" spans="1:15" ht="15.75">
      <c r="A226" s="112">
        <v>41</v>
      </c>
      <c r="B226" s="166"/>
      <c r="C226" s="158">
        <v>632001</v>
      </c>
      <c r="D226" s="158" t="s">
        <v>197</v>
      </c>
      <c r="E226" s="189">
        <v>13200</v>
      </c>
      <c r="F226" s="189"/>
      <c r="G226" s="189">
        <f t="shared" si="48"/>
        <v>13200</v>
      </c>
      <c r="H226" s="189"/>
      <c r="I226" s="462">
        <f t="shared" si="49"/>
        <v>13200</v>
      </c>
      <c r="J226" s="189">
        <v>-900</v>
      </c>
      <c r="K226" s="462">
        <f t="shared" si="49"/>
        <v>12300</v>
      </c>
      <c r="L226" s="189">
        <v>-3200</v>
      </c>
      <c r="M226" s="462">
        <f t="shared" si="44"/>
        <v>9100</v>
      </c>
      <c r="N226" s="462">
        <v>9096</v>
      </c>
      <c r="O226" s="557">
        <f t="shared" si="41"/>
        <v>99.95604395604396</v>
      </c>
    </row>
    <row r="227" spans="1:15" ht="15.75">
      <c r="A227" s="112">
        <v>111</v>
      </c>
      <c r="B227" s="166"/>
      <c r="C227" s="158">
        <v>632001</v>
      </c>
      <c r="D227" s="158" t="s">
        <v>169</v>
      </c>
      <c r="E227" s="189"/>
      <c r="F227" s="189"/>
      <c r="G227" s="189"/>
      <c r="H227" s="189"/>
      <c r="I227" s="462"/>
      <c r="J227" s="189"/>
      <c r="K227" s="462"/>
      <c r="L227" s="189">
        <v>1012</v>
      </c>
      <c r="M227" s="462">
        <f t="shared" si="44"/>
        <v>1012</v>
      </c>
      <c r="N227" s="462">
        <v>1012</v>
      </c>
      <c r="O227" s="557">
        <f t="shared" si="41"/>
        <v>100</v>
      </c>
    </row>
    <row r="228" spans="1:15" ht="15.75">
      <c r="A228" s="112">
        <v>41</v>
      </c>
      <c r="B228" s="166"/>
      <c r="C228" s="158">
        <v>632001</v>
      </c>
      <c r="D228" s="158" t="s">
        <v>190</v>
      </c>
      <c r="E228" s="189">
        <v>3260</v>
      </c>
      <c r="F228" s="189"/>
      <c r="G228" s="189">
        <f t="shared" si="48"/>
        <v>3260</v>
      </c>
      <c r="H228" s="189"/>
      <c r="I228" s="462">
        <f t="shared" si="49"/>
        <v>3260</v>
      </c>
      <c r="J228" s="189">
        <v>-232</v>
      </c>
      <c r="K228" s="462">
        <f t="shared" si="49"/>
        <v>3028</v>
      </c>
      <c r="L228" s="189">
        <v>-600</v>
      </c>
      <c r="M228" s="462">
        <f t="shared" si="44"/>
        <v>2428</v>
      </c>
      <c r="N228" s="462">
        <v>2401</v>
      </c>
      <c r="O228" s="557">
        <f t="shared" si="41"/>
        <v>98.88797364085667</v>
      </c>
    </row>
    <row r="229" spans="1:15" ht="15.75">
      <c r="A229" s="112">
        <v>41</v>
      </c>
      <c r="B229" s="166"/>
      <c r="C229" s="158">
        <v>632003</v>
      </c>
      <c r="D229" s="158" t="s">
        <v>244</v>
      </c>
      <c r="E229" s="189">
        <v>230</v>
      </c>
      <c r="F229" s="189"/>
      <c r="G229" s="189">
        <f t="shared" si="48"/>
        <v>230</v>
      </c>
      <c r="H229" s="189"/>
      <c r="I229" s="462">
        <f t="shared" si="49"/>
        <v>230</v>
      </c>
      <c r="J229" s="189"/>
      <c r="K229" s="462">
        <f t="shared" si="49"/>
        <v>230</v>
      </c>
      <c r="L229" s="189"/>
      <c r="M229" s="462">
        <f t="shared" si="44"/>
        <v>230</v>
      </c>
      <c r="N229" s="462">
        <v>179</v>
      </c>
      <c r="O229" s="557">
        <f t="shared" si="41"/>
        <v>77.82608695652173</v>
      </c>
    </row>
    <row r="230" spans="1:15" ht="15.75">
      <c r="A230" s="112">
        <v>111</v>
      </c>
      <c r="B230" s="166"/>
      <c r="C230" s="158">
        <v>633001</v>
      </c>
      <c r="D230" s="158" t="s">
        <v>245</v>
      </c>
      <c r="E230" s="189">
        <v>1350</v>
      </c>
      <c r="F230" s="189">
        <v>-481</v>
      </c>
      <c r="G230" s="189">
        <f t="shared" si="48"/>
        <v>869</v>
      </c>
      <c r="H230" s="189">
        <v>-379</v>
      </c>
      <c r="I230" s="462">
        <f t="shared" si="49"/>
        <v>490</v>
      </c>
      <c r="J230" s="189">
        <v>-87</v>
      </c>
      <c r="K230" s="462">
        <f t="shared" si="49"/>
        <v>403</v>
      </c>
      <c r="L230" s="189">
        <v>-403</v>
      </c>
      <c r="M230" s="462">
        <f t="shared" si="44"/>
        <v>0</v>
      </c>
      <c r="N230" s="462">
        <v>0</v>
      </c>
      <c r="O230" s="557"/>
    </row>
    <row r="231" spans="1:15" ht="15.75">
      <c r="A231" s="112">
        <v>41</v>
      </c>
      <c r="B231" s="166"/>
      <c r="C231" s="158">
        <v>633006</v>
      </c>
      <c r="D231" s="158" t="s">
        <v>1</v>
      </c>
      <c r="E231" s="189">
        <v>400</v>
      </c>
      <c r="F231" s="189"/>
      <c r="G231" s="189">
        <f t="shared" si="48"/>
        <v>400</v>
      </c>
      <c r="H231" s="189"/>
      <c r="I231" s="462">
        <f t="shared" si="49"/>
        <v>400</v>
      </c>
      <c r="J231" s="189">
        <v>586</v>
      </c>
      <c r="K231" s="462">
        <f t="shared" si="49"/>
        <v>986</v>
      </c>
      <c r="L231" s="189">
        <v>87</v>
      </c>
      <c r="M231" s="462">
        <f t="shared" si="44"/>
        <v>1073</v>
      </c>
      <c r="N231" s="462">
        <v>1073</v>
      </c>
      <c r="O231" s="557">
        <f t="shared" si="41"/>
        <v>100</v>
      </c>
    </row>
    <row r="232" spans="1:15" ht="15.75">
      <c r="A232" s="112">
        <v>111</v>
      </c>
      <c r="B232" s="166"/>
      <c r="C232" s="158">
        <v>633006</v>
      </c>
      <c r="D232" s="158" t="s">
        <v>1</v>
      </c>
      <c r="E232" s="189">
        <v>429</v>
      </c>
      <c r="F232" s="189"/>
      <c r="G232" s="189">
        <f t="shared" si="48"/>
        <v>429</v>
      </c>
      <c r="H232" s="189">
        <v>379</v>
      </c>
      <c r="I232" s="462">
        <f t="shared" si="49"/>
        <v>808</v>
      </c>
      <c r="J232" s="189">
        <v>87</v>
      </c>
      <c r="K232" s="462">
        <f t="shared" si="49"/>
        <v>895</v>
      </c>
      <c r="L232" s="189">
        <v>379</v>
      </c>
      <c r="M232" s="462">
        <f t="shared" si="44"/>
        <v>1274</v>
      </c>
      <c r="N232" s="462">
        <v>1274</v>
      </c>
      <c r="O232" s="557">
        <f t="shared" si="41"/>
        <v>100</v>
      </c>
    </row>
    <row r="233" spans="1:15" ht="15.75">
      <c r="A233" s="112">
        <v>111</v>
      </c>
      <c r="B233" s="166"/>
      <c r="C233" s="158">
        <v>633009</v>
      </c>
      <c r="D233" s="158" t="s">
        <v>2</v>
      </c>
      <c r="E233" s="189">
        <v>500</v>
      </c>
      <c r="F233" s="189"/>
      <c r="G233" s="189">
        <f t="shared" si="48"/>
        <v>500</v>
      </c>
      <c r="H233" s="189"/>
      <c r="I233" s="462">
        <f t="shared" si="49"/>
        <v>500</v>
      </c>
      <c r="J233" s="189"/>
      <c r="K233" s="462">
        <f t="shared" si="49"/>
        <v>500</v>
      </c>
      <c r="L233" s="189">
        <v>-500</v>
      </c>
      <c r="M233" s="462">
        <f t="shared" si="44"/>
        <v>0</v>
      </c>
      <c r="N233" s="462">
        <v>0</v>
      </c>
      <c r="O233" s="557"/>
    </row>
    <row r="234" spans="1:15" ht="15.75">
      <c r="A234" s="112">
        <v>41</v>
      </c>
      <c r="B234" s="166"/>
      <c r="C234" s="158">
        <v>633009</v>
      </c>
      <c r="D234" s="158" t="s">
        <v>90</v>
      </c>
      <c r="E234" s="189"/>
      <c r="F234" s="189"/>
      <c r="G234" s="189"/>
      <c r="H234" s="189">
        <v>17</v>
      </c>
      <c r="I234" s="462">
        <f t="shared" si="49"/>
        <v>17</v>
      </c>
      <c r="J234" s="189">
        <v>16</v>
      </c>
      <c r="K234" s="462">
        <f t="shared" si="49"/>
        <v>33</v>
      </c>
      <c r="L234" s="189"/>
      <c r="M234" s="462">
        <f t="shared" si="44"/>
        <v>33</v>
      </c>
      <c r="N234" s="462">
        <v>32</v>
      </c>
      <c r="O234" s="557">
        <f t="shared" si="41"/>
        <v>96.96969696969697</v>
      </c>
    </row>
    <row r="235" spans="1:15" ht="15.75">
      <c r="A235" s="112">
        <v>41</v>
      </c>
      <c r="B235" s="166"/>
      <c r="C235" s="158">
        <v>633010</v>
      </c>
      <c r="D235" s="158" t="s">
        <v>358</v>
      </c>
      <c r="E235" s="189"/>
      <c r="F235" s="189"/>
      <c r="G235" s="189"/>
      <c r="H235" s="189"/>
      <c r="I235" s="462"/>
      <c r="J235" s="189">
        <v>25</v>
      </c>
      <c r="K235" s="462">
        <f t="shared" si="49"/>
        <v>25</v>
      </c>
      <c r="L235" s="189">
        <v>16</v>
      </c>
      <c r="M235" s="462">
        <f t="shared" si="44"/>
        <v>41</v>
      </c>
      <c r="N235" s="462">
        <v>40</v>
      </c>
      <c r="O235" s="557">
        <f t="shared" si="41"/>
        <v>97.5609756097561</v>
      </c>
    </row>
    <row r="236" spans="1:15" ht="15.75">
      <c r="A236" s="112">
        <v>41</v>
      </c>
      <c r="B236" s="166"/>
      <c r="C236" s="158">
        <v>635004</v>
      </c>
      <c r="D236" s="158" t="s">
        <v>246</v>
      </c>
      <c r="E236" s="189">
        <v>100</v>
      </c>
      <c r="F236" s="189"/>
      <c r="G236" s="189">
        <f t="shared" si="48"/>
        <v>100</v>
      </c>
      <c r="H236" s="189"/>
      <c r="I236" s="462">
        <f t="shared" si="49"/>
        <v>100</v>
      </c>
      <c r="J236" s="189">
        <v>-16</v>
      </c>
      <c r="K236" s="462">
        <f t="shared" si="49"/>
        <v>84</v>
      </c>
      <c r="L236" s="189"/>
      <c r="M236" s="462">
        <f t="shared" si="44"/>
        <v>84</v>
      </c>
      <c r="N236" s="462">
        <v>0</v>
      </c>
      <c r="O236" s="557">
        <f t="shared" si="41"/>
        <v>0</v>
      </c>
    </row>
    <row r="237" spans="1:15" ht="15.75">
      <c r="A237" s="112">
        <v>41</v>
      </c>
      <c r="B237" s="166"/>
      <c r="C237" s="158">
        <v>635004</v>
      </c>
      <c r="D237" s="158" t="s">
        <v>345</v>
      </c>
      <c r="E237" s="189"/>
      <c r="F237" s="189"/>
      <c r="G237" s="189"/>
      <c r="H237" s="189"/>
      <c r="I237" s="462">
        <f t="shared" si="49"/>
        <v>0</v>
      </c>
      <c r="J237" s="189"/>
      <c r="K237" s="462">
        <f t="shared" si="49"/>
        <v>0</v>
      </c>
      <c r="L237" s="189"/>
      <c r="M237" s="462">
        <f t="shared" si="44"/>
        <v>0</v>
      </c>
      <c r="N237" s="462">
        <f t="shared" si="44"/>
        <v>0</v>
      </c>
      <c r="O237" s="557"/>
    </row>
    <row r="238" spans="1:15" ht="15.75">
      <c r="A238" s="112">
        <v>41</v>
      </c>
      <c r="B238" s="166"/>
      <c r="C238" s="158">
        <v>635004</v>
      </c>
      <c r="D238" s="158" t="s">
        <v>353</v>
      </c>
      <c r="E238" s="189"/>
      <c r="F238" s="189"/>
      <c r="G238" s="189"/>
      <c r="H238" s="189">
        <v>60</v>
      </c>
      <c r="I238" s="462">
        <f t="shared" si="49"/>
        <v>60</v>
      </c>
      <c r="J238" s="189"/>
      <c r="K238" s="462">
        <f t="shared" si="49"/>
        <v>60</v>
      </c>
      <c r="L238" s="189"/>
      <c r="M238" s="462">
        <f t="shared" si="44"/>
        <v>60</v>
      </c>
      <c r="N238" s="462">
        <f t="shared" si="44"/>
        <v>60</v>
      </c>
      <c r="O238" s="557">
        <f t="shared" si="41"/>
        <v>100</v>
      </c>
    </row>
    <row r="239" spans="1:15" ht="15.75">
      <c r="A239" s="112">
        <v>41</v>
      </c>
      <c r="B239" s="166"/>
      <c r="C239" s="158">
        <v>635006</v>
      </c>
      <c r="D239" s="158" t="s">
        <v>103</v>
      </c>
      <c r="E239" s="189">
        <v>400</v>
      </c>
      <c r="F239" s="189"/>
      <c r="G239" s="189">
        <f t="shared" si="48"/>
        <v>400</v>
      </c>
      <c r="H239" s="189"/>
      <c r="I239" s="462">
        <f t="shared" si="49"/>
        <v>400</v>
      </c>
      <c r="J239" s="189"/>
      <c r="K239" s="462">
        <f t="shared" si="49"/>
        <v>400</v>
      </c>
      <c r="L239" s="189">
        <v>-400</v>
      </c>
      <c r="M239" s="462">
        <f t="shared" si="44"/>
        <v>0</v>
      </c>
      <c r="N239" s="462">
        <v>0</v>
      </c>
      <c r="O239" s="557"/>
    </row>
    <row r="240" spans="1:15" ht="15.75">
      <c r="A240" s="112">
        <v>111</v>
      </c>
      <c r="B240" s="166"/>
      <c r="C240" s="158">
        <v>635004</v>
      </c>
      <c r="D240" s="158" t="s">
        <v>103</v>
      </c>
      <c r="E240" s="189"/>
      <c r="F240" s="189">
        <v>481</v>
      </c>
      <c r="G240" s="189">
        <f t="shared" si="48"/>
        <v>481</v>
      </c>
      <c r="H240" s="189"/>
      <c r="I240" s="462">
        <f t="shared" si="49"/>
        <v>481</v>
      </c>
      <c r="J240" s="189"/>
      <c r="K240" s="462">
        <f t="shared" si="49"/>
        <v>481</v>
      </c>
      <c r="L240" s="189"/>
      <c r="M240" s="462">
        <f t="shared" si="44"/>
        <v>481</v>
      </c>
      <c r="N240" s="462">
        <f t="shared" si="44"/>
        <v>481</v>
      </c>
      <c r="O240" s="557">
        <f t="shared" si="41"/>
        <v>100</v>
      </c>
    </row>
    <row r="241" spans="1:15" ht="15.75">
      <c r="A241" s="112">
        <v>41</v>
      </c>
      <c r="B241" s="166"/>
      <c r="C241" s="158">
        <v>637002</v>
      </c>
      <c r="D241" s="158" t="s">
        <v>214</v>
      </c>
      <c r="E241" s="189">
        <v>300</v>
      </c>
      <c r="F241" s="189"/>
      <c r="G241" s="189">
        <f t="shared" si="48"/>
        <v>300</v>
      </c>
      <c r="H241" s="189"/>
      <c r="I241" s="462">
        <f t="shared" si="49"/>
        <v>300</v>
      </c>
      <c r="J241" s="189"/>
      <c r="K241" s="462">
        <f t="shared" si="49"/>
        <v>300</v>
      </c>
      <c r="L241" s="189">
        <v>-300</v>
      </c>
      <c r="M241" s="462">
        <f t="shared" si="44"/>
        <v>0</v>
      </c>
      <c r="N241" s="462">
        <v>0</v>
      </c>
      <c r="O241" s="557"/>
    </row>
    <row r="242" spans="1:15" ht="15.75">
      <c r="A242" s="112">
        <v>41</v>
      </c>
      <c r="B242" s="166"/>
      <c r="C242" s="158">
        <v>637004</v>
      </c>
      <c r="D242" s="158" t="s">
        <v>76</v>
      </c>
      <c r="E242" s="189">
        <v>260</v>
      </c>
      <c r="F242" s="189"/>
      <c r="G242" s="189">
        <f t="shared" si="48"/>
        <v>260</v>
      </c>
      <c r="H242" s="189"/>
      <c r="I242" s="462">
        <f t="shared" si="49"/>
        <v>260</v>
      </c>
      <c r="J242" s="189"/>
      <c r="K242" s="462">
        <f t="shared" si="49"/>
        <v>260</v>
      </c>
      <c r="L242" s="189">
        <v>-170</v>
      </c>
      <c r="M242" s="462">
        <f t="shared" si="44"/>
        <v>90</v>
      </c>
      <c r="N242" s="462">
        <v>90</v>
      </c>
      <c r="O242" s="557">
        <f t="shared" si="41"/>
        <v>100</v>
      </c>
    </row>
    <row r="243" spans="1:15" ht="15.75">
      <c r="A243" s="112">
        <v>41</v>
      </c>
      <c r="B243" s="166"/>
      <c r="C243" s="158">
        <v>637004</v>
      </c>
      <c r="D243" s="158" t="s">
        <v>369</v>
      </c>
      <c r="E243" s="189"/>
      <c r="F243" s="189"/>
      <c r="G243" s="189"/>
      <c r="H243" s="189"/>
      <c r="I243" s="462"/>
      <c r="J243" s="189">
        <v>279</v>
      </c>
      <c r="K243" s="462">
        <f t="shared" si="49"/>
        <v>279</v>
      </c>
      <c r="L243" s="189"/>
      <c r="M243" s="462">
        <f t="shared" si="44"/>
        <v>279</v>
      </c>
      <c r="N243" s="462">
        <f t="shared" si="44"/>
        <v>279</v>
      </c>
      <c r="O243" s="557">
        <f t="shared" si="41"/>
        <v>100</v>
      </c>
    </row>
    <row r="244" spans="1:15" ht="15.75">
      <c r="A244" s="112">
        <v>41</v>
      </c>
      <c r="B244" s="166"/>
      <c r="C244" s="158">
        <v>637004</v>
      </c>
      <c r="D244" s="158" t="s">
        <v>35</v>
      </c>
      <c r="E244" s="189">
        <v>56</v>
      </c>
      <c r="F244" s="189"/>
      <c r="G244" s="189">
        <f t="shared" si="48"/>
        <v>56</v>
      </c>
      <c r="H244" s="189"/>
      <c r="I244" s="462">
        <f t="shared" si="49"/>
        <v>56</v>
      </c>
      <c r="J244" s="189"/>
      <c r="K244" s="462">
        <f t="shared" si="49"/>
        <v>56</v>
      </c>
      <c r="L244" s="189"/>
      <c r="M244" s="462">
        <f t="shared" si="44"/>
        <v>56</v>
      </c>
      <c r="N244" s="462">
        <f t="shared" si="44"/>
        <v>56</v>
      </c>
      <c r="O244" s="557">
        <f t="shared" si="41"/>
        <v>100</v>
      </c>
    </row>
    <row r="245" spans="1:15" ht="15.75">
      <c r="A245" s="112">
        <v>41</v>
      </c>
      <c r="B245" s="166"/>
      <c r="C245" s="158">
        <v>637004</v>
      </c>
      <c r="D245" s="158" t="s">
        <v>282</v>
      </c>
      <c r="E245" s="189"/>
      <c r="F245" s="189"/>
      <c r="G245" s="189"/>
      <c r="H245" s="189"/>
      <c r="I245" s="462"/>
      <c r="J245" s="189"/>
      <c r="K245" s="462"/>
      <c r="L245" s="189">
        <v>84</v>
      </c>
      <c r="M245" s="462">
        <f t="shared" si="44"/>
        <v>84</v>
      </c>
      <c r="N245" s="462">
        <v>84</v>
      </c>
      <c r="O245" s="557">
        <f t="shared" si="41"/>
        <v>100</v>
      </c>
    </row>
    <row r="246" spans="1:15" ht="15.75">
      <c r="A246" s="112">
        <v>41</v>
      </c>
      <c r="B246" s="166"/>
      <c r="C246" s="158">
        <v>637011</v>
      </c>
      <c r="D246" s="158" t="s">
        <v>354</v>
      </c>
      <c r="E246" s="189"/>
      <c r="F246" s="189"/>
      <c r="G246" s="189"/>
      <c r="H246" s="189">
        <v>158</v>
      </c>
      <c r="I246" s="462">
        <f t="shared" si="49"/>
        <v>158</v>
      </c>
      <c r="J246" s="189"/>
      <c r="K246" s="462">
        <f t="shared" si="49"/>
        <v>158</v>
      </c>
      <c r="L246" s="189"/>
      <c r="M246" s="462">
        <f t="shared" si="44"/>
        <v>158</v>
      </c>
      <c r="N246" s="462">
        <f t="shared" si="44"/>
        <v>158</v>
      </c>
      <c r="O246" s="557">
        <f t="shared" si="41"/>
        <v>100</v>
      </c>
    </row>
    <row r="247" spans="1:15" ht="15.75">
      <c r="A247" s="112">
        <v>41</v>
      </c>
      <c r="B247" s="166"/>
      <c r="C247" s="158">
        <v>637016</v>
      </c>
      <c r="D247" s="158" t="s">
        <v>5</v>
      </c>
      <c r="E247" s="189">
        <v>460</v>
      </c>
      <c r="F247" s="189"/>
      <c r="G247" s="189">
        <f t="shared" si="48"/>
        <v>460</v>
      </c>
      <c r="H247" s="189"/>
      <c r="I247" s="462">
        <f t="shared" si="49"/>
        <v>460</v>
      </c>
      <c r="J247" s="189"/>
      <c r="K247" s="462">
        <f t="shared" si="49"/>
        <v>460</v>
      </c>
      <c r="L247" s="189"/>
      <c r="M247" s="462">
        <f t="shared" si="44"/>
        <v>460</v>
      </c>
      <c r="N247" s="462">
        <v>453</v>
      </c>
      <c r="O247" s="557">
        <f t="shared" si="41"/>
        <v>98.47826086956522</v>
      </c>
    </row>
    <row r="248" spans="1:15" ht="15.75">
      <c r="A248" s="112">
        <v>41</v>
      </c>
      <c r="B248" s="166"/>
      <c r="C248" s="158">
        <v>642015</v>
      </c>
      <c r="D248" s="158" t="s">
        <v>101</v>
      </c>
      <c r="E248" s="189">
        <v>150</v>
      </c>
      <c r="F248" s="189"/>
      <c r="G248" s="189">
        <f t="shared" si="48"/>
        <v>150</v>
      </c>
      <c r="H248" s="189">
        <v>600</v>
      </c>
      <c r="I248" s="462">
        <f t="shared" si="49"/>
        <v>750</v>
      </c>
      <c r="J248" s="189">
        <v>100</v>
      </c>
      <c r="K248" s="462">
        <f t="shared" si="49"/>
        <v>850</v>
      </c>
      <c r="L248" s="189"/>
      <c r="M248" s="462">
        <f t="shared" si="44"/>
        <v>850</v>
      </c>
      <c r="N248" s="462">
        <v>833</v>
      </c>
      <c r="O248" s="557">
        <f t="shared" si="41"/>
        <v>98</v>
      </c>
    </row>
    <row r="249" spans="1:15" ht="15.75">
      <c r="A249" s="181"/>
      <c r="B249" s="221" t="s">
        <v>275</v>
      </c>
      <c r="C249" s="218"/>
      <c r="D249" s="218" t="s">
        <v>276</v>
      </c>
      <c r="E249" s="194">
        <f aca="true" t="shared" si="50" ref="E249:L249">SUM(E250:E264)</f>
        <v>17510</v>
      </c>
      <c r="F249" s="194">
        <f t="shared" si="50"/>
        <v>126</v>
      </c>
      <c r="G249" s="300">
        <f t="shared" si="50"/>
        <v>17636</v>
      </c>
      <c r="H249" s="194">
        <f t="shared" si="50"/>
        <v>150</v>
      </c>
      <c r="I249" s="300">
        <f t="shared" si="50"/>
        <v>17786</v>
      </c>
      <c r="J249" s="194">
        <f t="shared" si="50"/>
        <v>354</v>
      </c>
      <c r="K249" s="300">
        <f t="shared" si="50"/>
        <v>18140</v>
      </c>
      <c r="L249" s="300">
        <f t="shared" si="50"/>
        <v>858</v>
      </c>
      <c r="M249" s="300">
        <f t="shared" si="44"/>
        <v>18998</v>
      </c>
      <c r="N249" s="300">
        <f>SUM(N250:N264)</f>
        <v>18880</v>
      </c>
      <c r="O249" s="567">
        <f t="shared" si="41"/>
        <v>99.37888198757764</v>
      </c>
    </row>
    <row r="250" spans="1:15" ht="15.75">
      <c r="A250" s="112">
        <v>41</v>
      </c>
      <c r="B250" s="166"/>
      <c r="C250" s="158">
        <v>610</v>
      </c>
      <c r="D250" s="158" t="s">
        <v>46</v>
      </c>
      <c r="E250" s="189">
        <v>12100</v>
      </c>
      <c r="F250" s="189"/>
      <c r="G250" s="189">
        <f>E250+F250</f>
        <v>12100</v>
      </c>
      <c r="H250" s="189">
        <v>150</v>
      </c>
      <c r="I250" s="462">
        <f>G250+H250</f>
        <v>12250</v>
      </c>
      <c r="J250" s="189"/>
      <c r="K250" s="462">
        <f>I250+J250</f>
        <v>12250</v>
      </c>
      <c r="L250" s="189">
        <v>-672</v>
      </c>
      <c r="M250" s="467">
        <f t="shared" si="44"/>
        <v>11578</v>
      </c>
      <c r="N250" s="467">
        <v>11537</v>
      </c>
      <c r="O250" s="566">
        <f t="shared" si="41"/>
        <v>99.64588011746416</v>
      </c>
    </row>
    <row r="251" spans="1:15" ht="15.75">
      <c r="A251" s="112">
        <v>41</v>
      </c>
      <c r="B251" s="166"/>
      <c r="C251" s="158">
        <v>620</v>
      </c>
      <c r="D251" s="158" t="s">
        <v>34</v>
      </c>
      <c r="E251" s="189">
        <v>4283</v>
      </c>
      <c r="F251" s="189"/>
      <c r="G251" s="189">
        <f aca="true" t="shared" si="51" ref="G251:G264">E251+F251</f>
        <v>4283</v>
      </c>
      <c r="H251" s="189"/>
      <c r="I251" s="462">
        <f aca="true" t="shared" si="52" ref="I251:K258">G251+H251</f>
        <v>4283</v>
      </c>
      <c r="J251" s="189">
        <v>-10</v>
      </c>
      <c r="K251" s="462">
        <f t="shared" si="52"/>
        <v>4273</v>
      </c>
      <c r="L251" s="189">
        <v>194</v>
      </c>
      <c r="M251" s="467">
        <f t="shared" si="44"/>
        <v>4467</v>
      </c>
      <c r="N251" s="467">
        <v>4465</v>
      </c>
      <c r="O251" s="566">
        <f t="shared" si="41"/>
        <v>99.95522722184911</v>
      </c>
    </row>
    <row r="252" spans="1:15" ht="15.75">
      <c r="A252" s="112">
        <v>41</v>
      </c>
      <c r="B252" s="166"/>
      <c r="C252" s="158">
        <v>614</v>
      </c>
      <c r="D252" s="158" t="s">
        <v>382</v>
      </c>
      <c r="E252" s="189"/>
      <c r="F252" s="189"/>
      <c r="G252" s="189"/>
      <c r="H252" s="189"/>
      <c r="I252" s="462"/>
      <c r="J252" s="189"/>
      <c r="K252" s="462"/>
      <c r="L252" s="189">
        <v>1275</v>
      </c>
      <c r="M252" s="462">
        <f t="shared" si="44"/>
        <v>1275</v>
      </c>
      <c r="N252" s="462">
        <v>1275</v>
      </c>
      <c r="O252" s="557">
        <f t="shared" si="41"/>
        <v>100</v>
      </c>
    </row>
    <row r="253" spans="1:15" ht="15.75">
      <c r="A253" s="112">
        <v>41</v>
      </c>
      <c r="B253" s="166"/>
      <c r="C253" s="158">
        <v>627</v>
      </c>
      <c r="D253" s="158" t="s">
        <v>39</v>
      </c>
      <c r="E253" s="189">
        <v>170</v>
      </c>
      <c r="F253" s="189"/>
      <c r="G253" s="189">
        <f t="shared" si="51"/>
        <v>170</v>
      </c>
      <c r="H253" s="189"/>
      <c r="I253" s="462">
        <f t="shared" si="52"/>
        <v>170</v>
      </c>
      <c r="J253" s="189"/>
      <c r="K253" s="462">
        <f t="shared" si="52"/>
        <v>170</v>
      </c>
      <c r="L253" s="189"/>
      <c r="M253" s="462">
        <f t="shared" si="44"/>
        <v>170</v>
      </c>
      <c r="N253" s="462">
        <v>157</v>
      </c>
      <c r="O253" s="557">
        <f t="shared" si="41"/>
        <v>92.3529411764706</v>
      </c>
    </row>
    <row r="254" spans="1:15" ht="15.75">
      <c r="A254" s="112">
        <v>41</v>
      </c>
      <c r="B254" s="166"/>
      <c r="C254" s="158">
        <v>632</v>
      </c>
      <c r="D254" s="158" t="s">
        <v>270</v>
      </c>
      <c r="E254" s="189">
        <v>20</v>
      </c>
      <c r="F254" s="189"/>
      <c r="G254" s="189">
        <f t="shared" si="51"/>
        <v>20</v>
      </c>
      <c r="H254" s="189"/>
      <c r="I254" s="462">
        <f t="shared" si="52"/>
        <v>20</v>
      </c>
      <c r="J254" s="189">
        <v>10</v>
      </c>
      <c r="K254" s="462">
        <f t="shared" si="52"/>
        <v>30</v>
      </c>
      <c r="L254" s="189">
        <v>8</v>
      </c>
      <c r="M254" s="462">
        <f t="shared" si="44"/>
        <v>38</v>
      </c>
      <c r="N254" s="462">
        <v>37</v>
      </c>
      <c r="O254" s="557">
        <f t="shared" si="41"/>
        <v>97.36842105263158</v>
      </c>
    </row>
    <row r="255" spans="1:15" ht="15.75">
      <c r="A255" s="112">
        <v>41</v>
      </c>
      <c r="B255" s="166"/>
      <c r="C255" s="158">
        <v>631001</v>
      </c>
      <c r="D255" s="158" t="s">
        <v>287</v>
      </c>
      <c r="E255" s="189">
        <v>15</v>
      </c>
      <c r="F255" s="189"/>
      <c r="G255" s="189">
        <f t="shared" si="51"/>
        <v>15</v>
      </c>
      <c r="H255" s="189"/>
      <c r="I255" s="462">
        <f t="shared" si="52"/>
        <v>15</v>
      </c>
      <c r="J255" s="189"/>
      <c r="K255" s="462">
        <f t="shared" si="52"/>
        <v>15</v>
      </c>
      <c r="L255" s="189">
        <v>-10</v>
      </c>
      <c r="M255" s="462">
        <f t="shared" si="44"/>
        <v>5</v>
      </c>
      <c r="N255" s="462">
        <v>0</v>
      </c>
      <c r="O255" s="557">
        <f t="shared" si="41"/>
        <v>0</v>
      </c>
    </row>
    <row r="256" spans="1:15" ht="15.75">
      <c r="A256" s="112">
        <v>41</v>
      </c>
      <c r="B256" s="166"/>
      <c r="C256" s="158">
        <v>633001</v>
      </c>
      <c r="D256" s="158" t="s">
        <v>245</v>
      </c>
      <c r="E256" s="189"/>
      <c r="F256" s="189"/>
      <c r="G256" s="189"/>
      <c r="H256" s="189"/>
      <c r="I256" s="462"/>
      <c r="J256" s="189">
        <v>314</v>
      </c>
      <c r="K256" s="462">
        <f t="shared" si="52"/>
        <v>314</v>
      </c>
      <c r="L256" s="189"/>
      <c r="M256" s="462">
        <f t="shared" si="44"/>
        <v>314</v>
      </c>
      <c r="N256" s="462">
        <v>314</v>
      </c>
      <c r="O256" s="557">
        <f t="shared" si="41"/>
        <v>100</v>
      </c>
    </row>
    <row r="257" spans="1:15" ht="15.75">
      <c r="A257" s="112">
        <v>41</v>
      </c>
      <c r="B257" s="166"/>
      <c r="C257" s="158">
        <v>633006</v>
      </c>
      <c r="D257" s="158" t="s">
        <v>1</v>
      </c>
      <c r="E257" s="189">
        <v>300</v>
      </c>
      <c r="F257" s="189"/>
      <c r="G257" s="189">
        <f t="shared" si="51"/>
        <v>300</v>
      </c>
      <c r="H257" s="189"/>
      <c r="I257" s="462">
        <f t="shared" si="52"/>
        <v>300</v>
      </c>
      <c r="J257" s="189"/>
      <c r="K257" s="462">
        <f t="shared" si="52"/>
        <v>300</v>
      </c>
      <c r="L257" s="189">
        <v>152</v>
      </c>
      <c r="M257" s="462">
        <f t="shared" si="44"/>
        <v>452</v>
      </c>
      <c r="N257" s="462">
        <v>452</v>
      </c>
      <c r="O257" s="557">
        <f t="shared" si="41"/>
        <v>100</v>
      </c>
    </row>
    <row r="258" spans="1:15" ht="15.75">
      <c r="A258" s="112">
        <v>41</v>
      </c>
      <c r="B258" s="166"/>
      <c r="C258" s="158">
        <v>633010</v>
      </c>
      <c r="D258" s="158" t="s">
        <v>209</v>
      </c>
      <c r="E258" s="189">
        <v>100</v>
      </c>
      <c r="F258" s="189"/>
      <c r="G258" s="189">
        <f t="shared" si="51"/>
        <v>100</v>
      </c>
      <c r="H258" s="189"/>
      <c r="I258" s="462">
        <f t="shared" si="52"/>
        <v>100</v>
      </c>
      <c r="J258" s="189"/>
      <c r="K258" s="462">
        <f t="shared" si="52"/>
        <v>100</v>
      </c>
      <c r="L258" s="189">
        <v>-100</v>
      </c>
      <c r="M258" s="462">
        <f t="shared" si="44"/>
        <v>0</v>
      </c>
      <c r="N258" s="462">
        <v>0</v>
      </c>
      <c r="O258" s="557"/>
    </row>
    <row r="259" spans="1:15" ht="15.75">
      <c r="A259" s="112">
        <v>41</v>
      </c>
      <c r="B259" s="166"/>
      <c r="C259" s="158">
        <v>635004</v>
      </c>
      <c r="D259" s="158" t="s">
        <v>337</v>
      </c>
      <c r="E259" s="189"/>
      <c r="F259" s="189">
        <v>84</v>
      </c>
      <c r="G259" s="189">
        <v>84</v>
      </c>
      <c r="H259" s="189"/>
      <c r="I259" s="462">
        <v>84</v>
      </c>
      <c r="J259" s="189"/>
      <c r="K259" s="462">
        <v>84</v>
      </c>
      <c r="L259" s="189"/>
      <c r="M259" s="462">
        <f t="shared" si="44"/>
        <v>84</v>
      </c>
      <c r="N259" s="462">
        <f t="shared" si="44"/>
        <v>84</v>
      </c>
      <c r="O259" s="557">
        <f t="shared" si="41"/>
        <v>100</v>
      </c>
    </row>
    <row r="260" spans="1:15" ht="15.75">
      <c r="A260" s="111">
        <v>41</v>
      </c>
      <c r="B260" s="168"/>
      <c r="C260" s="68">
        <v>633013</v>
      </c>
      <c r="D260" s="68" t="s">
        <v>249</v>
      </c>
      <c r="E260" s="191">
        <v>42</v>
      </c>
      <c r="F260" s="191"/>
      <c r="G260" s="189">
        <f t="shared" si="51"/>
        <v>42</v>
      </c>
      <c r="H260" s="191"/>
      <c r="I260" s="462">
        <f>G260+H260</f>
        <v>42</v>
      </c>
      <c r="J260" s="191"/>
      <c r="K260" s="462">
        <f>I260+J260</f>
        <v>42</v>
      </c>
      <c r="L260" s="191"/>
      <c r="M260" s="462">
        <f t="shared" si="44"/>
        <v>42</v>
      </c>
      <c r="N260" s="462">
        <v>0</v>
      </c>
      <c r="O260" s="557">
        <f t="shared" si="41"/>
        <v>0</v>
      </c>
    </row>
    <row r="261" spans="1:15" ht="15.75">
      <c r="A261" s="111">
        <v>41</v>
      </c>
      <c r="B261" s="168"/>
      <c r="C261" s="68">
        <v>635009</v>
      </c>
      <c r="D261" s="68" t="s">
        <v>249</v>
      </c>
      <c r="E261" s="191"/>
      <c r="F261" s="191">
        <v>42</v>
      </c>
      <c r="G261" s="189">
        <v>42</v>
      </c>
      <c r="H261" s="191"/>
      <c r="I261" s="462">
        <v>42</v>
      </c>
      <c r="J261" s="191"/>
      <c r="K261" s="462">
        <v>42</v>
      </c>
      <c r="L261" s="191"/>
      <c r="M261" s="462">
        <f t="shared" si="44"/>
        <v>42</v>
      </c>
      <c r="N261" s="462">
        <f t="shared" si="44"/>
        <v>42</v>
      </c>
      <c r="O261" s="557">
        <f t="shared" si="41"/>
        <v>100</v>
      </c>
    </row>
    <row r="262" spans="1:15" ht="15.75">
      <c r="A262" s="112">
        <v>41</v>
      </c>
      <c r="B262" s="166"/>
      <c r="C262" s="158">
        <v>637004</v>
      </c>
      <c r="D262" s="158" t="s">
        <v>38</v>
      </c>
      <c r="E262" s="189">
        <v>200</v>
      </c>
      <c r="F262" s="189"/>
      <c r="G262" s="189">
        <f t="shared" si="51"/>
        <v>200</v>
      </c>
      <c r="H262" s="189"/>
      <c r="I262" s="462">
        <f>G262+H262</f>
        <v>200</v>
      </c>
      <c r="J262" s="189">
        <v>40</v>
      </c>
      <c r="K262" s="462">
        <f>I262+J262</f>
        <v>240</v>
      </c>
      <c r="L262" s="189"/>
      <c r="M262" s="462">
        <f t="shared" si="44"/>
        <v>240</v>
      </c>
      <c r="N262" s="462">
        <f t="shared" si="44"/>
        <v>240</v>
      </c>
      <c r="O262" s="557">
        <f t="shared" si="41"/>
        <v>100</v>
      </c>
    </row>
    <row r="263" spans="1:15" ht="15.75">
      <c r="A263" s="112">
        <v>41</v>
      </c>
      <c r="B263" s="166"/>
      <c r="C263" s="158">
        <v>637016</v>
      </c>
      <c r="D263" s="158" t="s">
        <v>47</v>
      </c>
      <c r="E263" s="189">
        <v>160</v>
      </c>
      <c r="F263" s="189"/>
      <c r="G263" s="189">
        <f t="shared" si="51"/>
        <v>160</v>
      </c>
      <c r="H263" s="189"/>
      <c r="I263" s="462">
        <f>G263+H263</f>
        <v>160</v>
      </c>
      <c r="J263" s="189"/>
      <c r="K263" s="462">
        <f>I263+J263</f>
        <v>160</v>
      </c>
      <c r="L263" s="189">
        <v>11</v>
      </c>
      <c r="M263" s="462">
        <f t="shared" si="44"/>
        <v>171</v>
      </c>
      <c r="N263" s="462">
        <v>170</v>
      </c>
      <c r="O263" s="557">
        <f t="shared" si="41"/>
        <v>99.41520467836257</v>
      </c>
    </row>
    <row r="264" spans="1:15" ht="15.75">
      <c r="A264" s="112">
        <v>41</v>
      </c>
      <c r="B264" s="166"/>
      <c r="C264" s="158">
        <v>642015</v>
      </c>
      <c r="D264" s="158" t="s">
        <v>6</v>
      </c>
      <c r="E264" s="189">
        <v>120</v>
      </c>
      <c r="F264" s="189"/>
      <c r="G264" s="189">
        <f t="shared" si="51"/>
        <v>120</v>
      </c>
      <c r="H264" s="189"/>
      <c r="I264" s="462">
        <f>G264+H264</f>
        <v>120</v>
      </c>
      <c r="J264" s="189"/>
      <c r="K264" s="462">
        <f>I264+J264</f>
        <v>120</v>
      </c>
      <c r="L264" s="189"/>
      <c r="M264" s="462">
        <f t="shared" si="44"/>
        <v>120</v>
      </c>
      <c r="N264" s="462">
        <v>107</v>
      </c>
      <c r="O264" s="557">
        <f aca="true" t="shared" si="53" ref="O264:O315">N264/M264*100</f>
        <v>89.16666666666667</v>
      </c>
    </row>
    <row r="265" spans="1:15" ht="15.75">
      <c r="A265" s="181"/>
      <c r="B265" s="221" t="s">
        <v>292</v>
      </c>
      <c r="C265" s="218"/>
      <c r="D265" s="218" t="s">
        <v>277</v>
      </c>
      <c r="E265" s="194">
        <f aca="true" t="shared" si="54" ref="E265:L265">SUM(E266:E295)</f>
        <v>55351</v>
      </c>
      <c r="F265" s="194">
        <f t="shared" si="54"/>
        <v>-8366</v>
      </c>
      <c r="G265" s="300">
        <f t="shared" si="54"/>
        <v>46985</v>
      </c>
      <c r="H265" s="194">
        <f t="shared" si="54"/>
        <v>135</v>
      </c>
      <c r="I265" s="300">
        <f t="shared" si="54"/>
        <v>47120</v>
      </c>
      <c r="J265" s="194">
        <f t="shared" si="54"/>
        <v>-16454</v>
      </c>
      <c r="K265" s="300">
        <f t="shared" si="54"/>
        <v>30666</v>
      </c>
      <c r="L265" s="300">
        <f t="shared" si="54"/>
        <v>92</v>
      </c>
      <c r="M265" s="300">
        <f t="shared" si="44"/>
        <v>30758</v>
      </c>
      <c r="N265" s="300">
        <f>SUM(N266:N295)</f>
        <v>30748</v>
      </c>
      <c r="O265" s="567">
        <f t="shared" si="53"/>
        <v>99.9674881331686</v>
      </c>
    </row>
    <row r="266" spans="1:15" ht="15.75">
      <c r="A266" s="112">
        <v>111</v>
      </c>
      <c r="B266" s="166"/>
      <c r="C266" s="158">
        <v>611</v>
      </c>
      <c r="D266" s="158" t="s">
        <v>87</v>
      </c>
      <c r="E266" s="189">
        <v>28800</v>
      </c>
      <c r="F266" s="189">
        <v>-4047</v>
      </c>
      <c r="G266" s="189">
        <f>E266+F266</f>
        <v>24753</v>
      </c>
      <c r="H266" s="189"/>
      <c r="I266" s="462">
        <f>G266+H266</f>
        <v>24753</v>
      </c>
      <c r="J266" s="189">
        <v>-7764</v>
      </c>
      <c r="K266" s="462">
        <f>I266+J266</f>
        <v>16989</v>
      </c>
      <c r="L266" s="189"/>
      <c r="M266" s="462">
        <f t="shared" si="44"/>
        <v>16989</v>
      </c>
      <c r="N266" s="462">
        <v>16987</v>
      </c>
      <c r="O266" s="557">
        <f t="shared" si="53"/>
        <v>99.988227676732</v>
      </c>
    </row>
    <row r="267" spans="1:15" ht="15.75">
      <c r="A267" s="112">
        <v>41</v>
      </c>
      <c r="B267" s="166"/>
      <c r="C267" s="158">
        <v>611</v>
      </c>
      <c r="D267" s="158" t="s">
        <v>87</v>
      </c>
      <c r="E267" s="189"/>
      <c r="F267" s="189"/>
      <c r="G267" s="189"/>
      <c r="H267" s="189"/>
      <c r="I267" s="462"/>
      <c r="J267" s="189">
        <v>1066</v>
      </c>
      <c r="K267" s="462">
        <f>I267+J267</f>
        <v>1066</v>
      </c>
      <c r="L267" s="189"/>
      <c r="M267" s="462">
        <f t="shared" si="44"/>
        <v>1066</v>
      </c>
      <c r="N267" s="462">
        <f t="shared" si="44"/>
        <v>1066</v>
      </c>
      <c r="O267" s="557">
        <f t="shared" si="53"/>
        <v>100</v>
      </c>
    </row>
    <row r="268" spans="1:15" ht="15.75">
      <c r="A268" s="112">
        <v>111</v>
      </c>
      <c r="B268" s="166"/>
      <c r="C268" s="158">
        <v>612</v>
      </c>
      <c r="D268" s="158" t="s">
        <v>88</v>
      </c>
      <c r="E268" s="189">
        <v>2800</v>
      </c>
      <c r="F268" s="189"/>
      <c r="G268" s="189">
        <f aca="true" t="shared" si="55" ref="G268:G295">E268+F268</f>
        <v>2800</v>
      </c>
      <c r="H268" s="189"/>
      <c r="I268" s="462">
        <f aca="true" t="shared" si="56" ref="I268:K295">G268+H268</f>
        <v>2800</v>
      </c>
      <c r="J268" s="189">
        <v>-2722</v>
      </c>
      <c r="K268" s="462">
        <f t="shared" si="56"/>
        <v>78</v>
      </c>
      <c r="L268" s="189"/>
      <c r="M268" s="462">
        <f t="shared" si="44"/>
        <v>78</v>
      </c>
      <c r="N268" s="462">
        <v>77</v>
      </c>
      <c r="O268" s="557">
        <f t="shared" si="53"/>
        <v>98.71794871794873</v>
      </c>
    </row>
    <row r="269" spans="1:15" ht="15.75">
      <c r="A269" s="112">
        <v>111</v>
      </c>
      <c r="B269" s="166"/>
      <c r="C269" s="158">
        <v>620</v>
      </c>
      <c r="D269" s="158" t="s">
        <v>34</v>
      </c>
      <c r="E269" s="189">
        <v>11400</v>
      </c>
      <c r="F269" s="189">
        <v>-2070</v>
      </c>
      <c r="G269" s="189">
        <f t="shared" si="55"/>
        <v>9330</v>
      </c>
      <c r="H269" s="189"/>
      <c r="I269" s="462">
        <f t="shared" si="56"/>
        <v>9330</v>
      </c>
      <c r="J269" s="189">
        <v>-2656</v>
      </c>
      <c r="K269" s="462">
        <f t="shared" si="56"/>
        <v>6674</v>
      </c>
      <c r="L269" s="189"/>
      <c r="M269" s="462">
        <f t="shared" si="44"/>
        <v>6674</v>
      </c>
      <c r="N269" s="462">
        <v>6671</v>
      </c>
      <c r="O269" s="557">
        <f t="shared" si="53"/>
        <v>99.95504944560983</v>
      </c>
    </row>
    <row r="270" spans="1:15" ht="15.75">
      <c r="A270" s="112">
        <v>41</v>
      </c>
      <c r="B270" s="166"/>
      <c r="C270" s="158">
        <v>631001</v>
      </c>
      <c r="D270" s="158" t="s">
        <v>329</v>
      </c>
      <c r="E270" s="189"/>
      <c r="F270" s="189"/>
      <c r="G270" s="189"/>
      <c r="H270" s="189">
        <v>20</v>
      </c>
      <c r="I270" s="462">
        <f t="shared" si="56"/>
        <v>20</v>
      </c>
      <c r="J270" s="189"/>
      <c r="K270" s="462">
        <f t="shared" si="56"/>
        <v>20</v>
      </c>
      <c r="L270" s="189"/>
      <c r="M270" s="462">
        <f t="shared" si="44"/>
        <v>20</v>
      </c>
      <c r="N270" s="462">
        <f t="shared" si="44"/>
        <v>20</v>
      </c>
      <c r="O270" s="557">
        <f t="shared" si="53"/>
        <v>100</v>
      </c>
    </row>
    <row r="271" spans="1:15" ht="15.75">
      <c r="A271" s="112">
        <v>41</v>
      </c>
      <c r="B271" s="166"/>
      <c r="C271" s="158">
        <v>633</v>
      </c>
      <c r="D271" s="158" t="s">
        <v>39</v>
      </c>
      <c r="E271" s="189">
        <v>100</v>
      </c>
      <c r="F271" s="189"/>
      <c r="G271" s="189">
        <f t="shared" si="55"/>
        <v>100</v>
      </c>
      <c r="H271" s="189"/>
      <c r="I271" s="462">
        <f t="shared" si="56"/>
        <v>100</v>
      </c>
      <c r="J271" s="189">
        <v>-34</v>
      </c>
      <c r="K271" s="462">
        <f t="shared" si="56"/>
        <v>66</v>
      </c>
      <c r="L271" s="189"/>
      <c r="M271" s="462">
        <f aca="true" t="shared" si="57" ref="M271:N305">K271+L271</f>
        <v>66</v>
      </c>
      <c r="N271" s="462">
        <f t="shared" si="57"/>
        <v>66</v>
      </c>
      <c r="O271" s="557">
        <f t="shared" si="53"/>
        <v>100</v>
      </c>
    </row>
    <row r="272" spans="1:15" s="403" customFormat="1" ht="15.75">
      <c r="A272" s="451">
        <v>111</v>
      </c>
      <c r="B272" s="452"/>
      <c r="C272" s="453">
        <v>632001</v>
      </c>
      <c r="D272" s="453" t="s">
        <v>169</v>
      </c>
      <c r="E272" s="450">
        <v>1977</v>
      </c>
      <c r="F272" s="450">
        <v>-1977</v>
      </c>
      <c r="G272" s="450">
        <f t="shared" si="55"/>
        <v>0</v>
      </c>
      <c r="H272" s="450"/>
      <c r="I272" s="471">
        <f t="shared" si="56"/>
        <v>0</v>
      </c>
      <c r="J272" s="481">
        <v>360</v>
      </c>
      <c r="K272" s="500">
        <f t="shared" si="56"/>
        <v>360</v>
      </c>
      <c r="L272" s="481"/>
      <c r="M272" s="500">
        <f t="shared" si="57"/>
        <v>360</v>
      </c>
      <c r="N272" s="500">
        <f t="shared" si="57"/>
        <v>360</v>
      </c>
      <c r="O272" s="574">
        <f t="shared" si="53"/>
        <v>100</v>
      </c>
    </row>
    <row r="273" spans="1:15" ht="15.75">
      <c r="A273" s="451">
        <v>41</v>
      </c>
      <c r="B273" s="452"/>
      <c r="C273" s="453">
        <v>632001</v>
      </c>
      <c r="D273" s="453" t="s">
        <v>169</v>
      </c>
      <c r="E273" s="450">
        <v>7000</v>
      </c>
      <c r="F273" s="450"/>
      <c r="G273" s="450">
        <f t="shared" si="55"/>
        <v>7000</v>
      </c>
      <c r="H273" s="450"/>
      <c r="I273" s="471">
        <f t="shared" si="56"/>
        <v>7000</v>
      </c>
      <c r="J273" s="481">
        <v>-4960</v>
      </c>
      <c r="K273" s="500">
        <f t="shared" si="56"/>
        <v>2040</v>
      </c>
      <c r="L273" s="481"/>
      <c r="M273" s="500">
        <f t="shared" si="57"/>
        <v>2040</v>
      </c>
      <c r="N273" s="500">
        <f t="shared" si="57"/>
        <v>2040</v>
      </c>
      <c r="O273" s="574">
        <f t="shared" si="53"/>
        <v>100</v>
      </c>
    </row>
    <row r="274" spans="1:15" s="403" customFormat="1" ht="15.75">
      <c r="A274" s="451">
        <v>111</v>
      </c>
      <c r="B274" s="452"/>
      <c r="C274" s="453">
        <v>632003</v>
      </c>
      <c r="D274" s="453" t="s">
        <v>210</v>
      </c>
      <c r="E274" s="450">
        <v>180</v>
      </c>
      <c r="F274" s="450">
        <v>-180</v>
      </c>
      <c r="G274" s="450">
        <f t="shared" si="55"/>
        <v>0</v>
      </c>
      <c r="H274" s="450"/>
      <c r="I274" s="471">
        <f t="shared" si="56"/>
        <v>0</v>
      </c>
      <c r="J274" s="481"/>
      <c r="K274" s="500">
        <f t="shared" si="56"/>
        <v>0</v>
      </c>
      <c r="L274" s="481"/>
      <c r="M274" s="500">
        <f t="shared" si="57"/>
        <v>0</v>
      </c>
      <c r="N274" s="500">
        <f t="shared" si="57"/>
        <v>0</v>
      </c>
      <c r="O274" s="574"/>
    </row>
    <row r="275" spans="1:15" s="403" customFormat="1" ht="15.75">
      <c r="A275" s="451">
        <v>41</v>
      </c>
      <c r="B275" s="452"/>
      <c r="C275" s="453">
        <v>632003</v>
      </c>
      <c r="D275" s="453" t="s">
        <v>210</v>
      </c>
      <c r="E275" s="450"/>
      <c r="F275" s="450">
        <v>180</v>
      </c>
      <c r="G275" s="450">
        <f t="shared" si="55"/>
        <v>180</v>
      </c>
      <c r="H275" s="450"/>
      <c r="I275" s="471">
        <f t="shared" si="56"/>
        <v>180</v>
      </c>
      <c r="J275" s="481">
        <v>-25</v>
      </c>
      <c r="K275" s="500">
        <f t="shared" si="56"/>
        <v>155</v>
      </c>
      <c r="L275" s="481"/>
      <c r="M275" s="500">
        <f t="shared" si="57"/>
        <v>155</v>
      </c>
      <c r="N275" s="500">
        <v>153</v>
      </c>
      <c r="O275" s="574">
        <f t="shared" si="53"/>
        <v>98.70967741935483</v>
      </c>
    </row>
    <row r="276" spans="1:15" ht="15.75">
      <c r="A276" s="451">
        <v>111</v>
      </c>
      <c r="B276" s="452"/>
      <c r="C276" s="453">
        <v>633006</v>
      </c>
      <c r="D276" s="453" t="s">
        <v>1</v>
      </c>
      <c r="E276" s="450">
        <v>639</v>
      </c>
      <c r="F276" s="450">
        <v>30</v>
      </c>
      <c r="G276" s="450">
        <f t="shared" si="55"/>
        <v>669</v>
      </c>
      <c r="H276" s="450"/>
      <c r="I276" s="471">
        <f t="shared" si="56"/>
        <v>669</v>
      </c>
      <c r="J276" s="481">
        <v>-484</v>
      </c>
      <c r="K276" s="500">
        <f t="shared" si="56"/>
        <v>185</v>
      </c>
      <c r="L276" s="481"/>
      <c r="M276" s="500">
        <f t="shared" si="57"/>
        <v>185</v>
      </c>
      <c r="N276" s="500">
        <f t="shared" si="57"/>
        <v>185</v>
      </c>
      <c r="O276" s="574">
        <f t="shared" si="53"/>
        <v>100</v>
      </c>
    </row>
    <row r="277" spans="1:15" ht="15.75">
      <c r="A277" s="451">
        <v>41</v>
      </c>
      <c r="B277" s="452"/>
      <c r="C277" s="453">
        <v>633006</v>
      </c>
      <c r="D277" s="453" t="s">
        <v>1</v>
      </c>
      <c r="E277" s="450">
        <v>330</v>
      </c>
      <c r="F277" s="450"/>
      <c r="G277" s="450">
        <f t="shared" si="55"/>
        <v>330</v>
      </c>
      <c r="H277" s="450"/>
      <c r="I277" s="471">
        <f t="shared" si="56"/>
        <v>330</v>
      </c>
      <c r="J277" s="481">
        <v>332</v>
      </c>
      <c r="K277" s="500">
        <f t="shared" si="56"/>
        <v>662</v>
      </c>
      <c r="L277" s="481"/>
      <c r="M277" s="500">
        <f t="shared" si="57"/>
        <v>662</v>
      </c>
      <c r="N277" s="500">
        <f t="shared" si="57"/>
        <v>662</v>
      </c>
      <c r="O277" s="574">
        <f t="shared" si="53"/>
        <v>100</v>
      </c>
    </row>
    <row r="278" spans="1:15" ht="15.75">
      <c r="A278" s="451">
        <v>111</v>
      </c>
      <c r="B278" s="452"/>
      <c r="C278" s="453">
        <v>633009</v>
      </c>
      <c r="D278" s="453" t="s">
        <v>211</v>
      </c>
      <c r="E278" s="450">
        <v>80</v>
      </c>
      <c r="F278" s="450">
        <v>3</v>
      </c>
      <c r="G278" s="450">
        <f t="shared" si="55"/>
        <v>83</v>
      </c>
      <c r="H278" s="450">
        <v>-3</v>
      </c>
      <c r="I278" s="471">
        <f t="shared" si="56"/>
        <v>80</v>
      </c>
      <c r="J278" s="481">
        <v>18</v>
      </c>
      <c r="K278" s="500">
        <f t="shared" si="56"/>
        <v>98</v>
      </c>
      <c r="L278" s="481"/>
      <c r="M278" s="500">
        <f t="shared" si="57"/>
        <v>98</v>
      </c>
      <c r="N278" s="500">
        <f t="shared" si="57"/>
        <v>98</v>
      </c>
      <c r="O278" s="574">
        <f t="shared" si="53"/>
        <v>100</v>
      </c>
    </row>
    <row r="279" spans="1:15" ht="15.75">
      <c r="A279" s="451">
        <v>41</v>
      </c>
      <c r="B279" s="452"/>
      <c r="C279" s="453">
        <v>633009</v>
      </c>
      <c r="D279" s="453" t="s">
        <v>211</v>
      </c>
      <c r="E279" s="450"/>
      <c r="F279" s="450"/>
      <c r="G279" s="450"/>
      <c r="H279" s="450"/>
      <c r="I279" s="471"/>
      <c r="J279" s="481">
        <v>226</v>
      </c>
      <c r="K279" s="500">
        <f t="shared" si="56"/>
        <v>226</v>
      </c>
      <c r="L279" s="481"/>
      <c r="M279" s="500">
        <f t="shared" si="57"/>
        <v>226</v>
      </c>
      <c r="N279" s="500">
        <f t="shared" si="57"/>
        <v>226</v>
      </c>
      <c r="O279" s="574">
        <f t="shared" si="53"/>
        <v>100</v>
      </c>
    </row>
    <row r="280" spans="1:15" s="403" customFormat="1" ht="15.75">
      <c r="A280" s="451">
        <v>111</v>
      </c>
      <c r="B280" s="452"/>
      <c r="C280" s="454">
        <v>633009</v>
      </c>
      <c r="D280" s="453" t="s">
        <v>90</v>
      </c>
      <c r="E280" s="450">
        <v>167</v>
      </c>
      <c r="F280" s="450">
        <v>-167</v>
      </c>
      <c r="G280" s="450">
        <f t="shared" si="55"/>
        <v>0</v>
      </c>
      <c r="H280" s="450"/>
      <c r="I280" s="471">
        <f t="shared" si="56"/>
        <v>0</v>
      </c>
      <c r="J280" s="481"/>
      <c r="K280" s="500">
        <f t="shared" si="56"/>
        <v>0</v>
      </c>
      <c r="L280" s="481"/>
      <c r="M280" s="500">
        <f t="shared" si="57"/>
        <v>0</v>
      </c>
      <c r="N280" s="500">
        <f t="shared" si="57"/>
        <v>0</v>
      </c>
      <c r="O280" s="574"/>
    </row>
    <row r="281" spans="1:15" s="403" customFormat="1" ht="15.75">
      <c r="A281" s="451">
        <v>111</v>
      </c>
      <c r="B281" s="452"/>
      <c r="C281" s="453">
        <v>635009</v>
      </c>
      <c r="D281" s="453" t="s">
        <v>249</v>
      </c>
      <c r="E281" s="450">
        <v>63</v>
      </c>
      <c r="F281" s="450">
        <v>-63</v>
      </c>
      <c r="G281" s="450">
        <f t="shared" si="55"/>
        <v>0</v>
      </c>
      <c r="H281" s="450"/>
      <c r="I281" s="471">
        <f t="shared" si="56"/>
        <v>0</v>
      </c>
      <c r="J281" s="481"/>
      <c r="K281" s="500">
        <f t="shared" si="56"/>
        <v>0</v>
      </c>
      <c r="L281" s="481"/>
      <c r="M281" s="471">
        <f t="shared" si="57"/>
        <v>0</v>
      </c>
      <c r="N281" s="471">
        <f t="shared" si="57"/>
        <v>0</v>
      </c>
      <c r="O281" s="575"/>
    </row>
    <row r="282" spans="1:15" s="403" customFormat="1" ht="15.75">
      <c r="A282" s="451">
        <v>41</v>
      </c>
      <c r="B282" s="452"/>
      <c r="C282" s="453">
        <v>635009</v>
      </c>
      <c r="D282" s="453" t="s">
        <v>249</v>
      </c>
      <c r="E282" s="450"/>
      <c r="F282" s="450">
        <v>63</v>
      </c>
      <c r="G282" s="450">
        <f t="shared" si="55"/>
        <v>63</v>
      </c>
      <c r="H282" s="450"/>
      <c r="I282" s="471">
        <f t="shared" si="56"/>
        <v>63</v>
      </c>
      <c r="J282" s="450">
        <v>-63</v>
      </c>
      <c r="K282" s="500">
        <f t="shared" si="56"/>
        <v>0</v>
      </c>
      <c r="L282" s="450"/>
      <c r="M282" s="471">
        <f t="shared" si="57"/>
        <v>0</v>
      </c>
      <c r="N282" s="471">
        <f t="shared" si="57"/>
        <v>0</v>
      </c>
      <c r="O282" s="575"/>
    </row>
    <row r="283" spans="1:15" ht="15.75">
      <c r="A283" s="451">
        <v>41</v>
      </c>
      <c r="B283" s="452"/>
      <c r="C283" s="453">
        <v>634004</v>
      </c>
      <c r="D283" s="453" t="s">
        <v>288</v>
      </c>
      <c r="E283" s="450">
        <v>264</v>
      </c>
      <c r="F283" s="450"/>
      <c r="G283" s="450">
        <f t="shared" si="55"/>
        <v>264</v>
      </c>
      <c r="H283" s="450"/>
      <c r="I283" s="471">
        <f t="shared" si="56"/>
        <v>264</v>
      </c>
      <c r="J283" s="450">
        <v>-44</v>
      </c>
      <c r="K283" s="471">
        <f t="shared" si="56"/>
        <v>220</v>
      </c>
      <c r="L283" s="450"/>
      <c r="M283" s="471">
        <f t="shared" si="57"/>
        <v>220</v>
      </c>
      <c r="N283" s="471">
        <f t="shared" si="57"/>
        <v>220</v>
      </c>
      <c r="O283" s="575">
        <f t="shared" si="53"/>
        <v>100</v>
      </c>
    </row>
    <row r="284" spans="1:15" ht="15.75">
      <c r="A284" s="451">
        <v>41</v>
      </c>
      <c r="B284" s="452"/>
      <c r="C284" s="453">
        <v>637001</v>
      </c>
      <c r="D284" s="453" t="s">
        <v>347</v>
      </c>
      <c r="E284" s="450"/>
      <c r="F284" s="450"/>
      <c r="G284" s="450"/>
      <c r="H284" s="450">
        <v>40</v>
      </c>
      <c r="I284" s="471">
        <f t="shared" si="56"/>
        <v>40</v>
      </c>
      <c r="J284" s="450"/>
      <c r="K284" s="471">
        <f t="shared" si="56"/>
        <v>40</v>
      </c>
      <c r="L284" s="450"/>
      <c r="M284" s="471">
        <f t="shared" si="57"/>
        <v>40</v>
      </c>
      <c r="N284" s="471">
        <f t="shared" si="57"/>
        <v>40</v>
      </c>
      <c r="O284" s="575">
        <f t="shared" si="53"/>
        <v>100</v>
      </c>
    </row>
    <row r="285" spans="1:15" ht="15.75">
      <c r="A285" s="451">
        <v>41</v>
      </c>
      <c r="B285" s="452"/>
      <c r="C285" s="453">
        <v>637002</v>
      </c>
      <c r="D285" s="453" t="s">
        <v>215</v>
      </c>
      <c r="E285" s="450">
        <v>150</v>
      </c>
      <c r="F285" s="450"/>
      <c r="G285" s="450">
        <f t="shared" si="55"/>
        <v>150</v>
      </c>
      <c r="H285" s="450"/>
      <c r="I285" s="471">
        <f t="shared" si="56"/>
        <v>150</v>
      </c>
      <c r="J285" s="450">
        <v>-77</v>
      </c>
      <c r="K285" s="471">
        <f t="shared" si="56"/>
        <v>73</v>
      </c>
      <c r="L285" s="450"/>
      <c r="M285" s="471">
        <f t="shared" si="57"/>
        <v>73</v>
      </c>
      <c r="N285" s="471">
        <f t="shared" si="57"/>
        <v>73</v>
      </c>
      <c r="O285" s="575">
        <f t="shared" si="53"/>
        <v>100</v>
      </c>
    </row>
    <row r="286" spans="1:15" ht="15.75">
      <c r="A286" s="451">
        <v>111</v>
      </c>
      <c r="B286" s="452"/>
      <c r="C286" s="453">
        <v>637002</v>
      </c>
      <c r="D286" s="453" t="s">
        <v>215</v>
      </c>
      <c r="E286" s="450"/>
      <c r="F286" s="450"/>
      <c r="G286" s="450"/>
      <c r="H286" s="450">
        <v>3</v>
      </c>
      <c r="I286" s="471">
        <f t="shared" si="56"/>
        <v>3</v>
      </c>
      <c r="J286" s="450"/>
      <c r="K286" s="471">
        <f t="shared" si="56"/>
        <v>3</v>
      </c>
      <c r="L286" s="450"/>
      <c r="M286" s="471">
        <f t="shared" si="57"/>
        <v>3</v>
      </c>
      <c r="N286" s="471">
        <f t="shared" si="57"/>
        <v>3</v>
      </c>
      <c r="O286" s="575">
        <f t="shared" si="53"/>
        <v>100</v>
      </c>
    </row>
    <row r="287" spans="1:15" s="403" customFormat="1" ht="15.75">
      <c r="A287" s="451">
        <v>111</v>
      </c>
      <c r="B287" s="452"/>
      <c r="C287" s="453">
        <v>637016</v>
      </c>
      <c r="D287" s="453" t="s">
        <v>47</v>
      </c>
      <c r="E287" s="450">
        <v>300</v>
      </c>
      <c r="F287" s="450"/>
      <c r="G287" s="450">
        <f t="shared" si="55"/>
        <v>300</v>
      </c>
      <c r="H287" s="450"/>
      <c r="I287" s="471">
        <f t="shared" si="56"/>
        <v>300</v>
      </c>
      <c r="J287" s="450">
        <v>-89</v>
      </c>
      <c r="K287" s="471">
        <f t="shared" si="56"/>
        <v>211</v>
      </c>
      <c r="L287" s="450"/>
      <c r="M287" s="471">
        <f t="shared" si="57"/>
        <v>211</v>
      </c>
      <c r="N287" s="471">
        <v>211</v>
      </c>
      <c r="O287" s="575">
        <f t="shared" si="53"/>
        <v>100</v>
      </c>
    </row>
    <row r="288" spans="1:15" s="403" customFormat="1" ht="15.75">
      <c r="A288" s="451">
        <v>111</v>
      </c>
      <c r="B288" s="452"/>
      <c r="C288" s="453">
        <v>637037</v>
      </c>
      <c r="D288" s="453" t="s">
        <v>388</v>
      </c>
      <c r="E288" s="450"/>
      <c r="F288" s="450"/>
      <c r="G288" s="450"/>
      <c r="H288" s="450"/>
      <c r="I288" s="471"/>
      <c r="J288" s="450"/>
      <c r="K288" s="471"/>
      <c r="L288" s="450">
        <v>92</v>
      </c>
      <c r="M288" s="471">
        <f t="shared" si="57"/>
        <v>92</v>
      </c>
      <c r="N288" s="471">
        <v>92</v>
      </c>
      <c r="O288" s="575">
        <f t="shared" si="53"/>
        <v>100</v>
      </c>
    </row>
    <row r="289" spans="1:15" s="403" customFormat="1" ht="15.75">
      <c r="A289" s="451">
        <v>111</v>
      </c>
      <c r="B289" s="452"/>
      <c r="C289" s="453">
        <v>642012</v>
      </c>
      <c r="D289" s="453" t="s">
        <v>359</v>
      </c>
      <c r="E289" s="450"/>
      <c r="F289" s="450"/>
      <c r="G289" s="450"/>
      <c r="H289" s="450"/>
      <c r="I289" s="471"/>
      <c r="J289" s="450">
        <v>942</v>
      </c>
      <c r="K289" s="471">
        <f t="shared" si="56"/>
        <v>942</v>
      </c>
      <c r="L289" s="450"/>
      <c r="M289" s="471">
        <f t="shared" si="57"/>
        <v>942</v>
      </c>
      <c r="N289" s="471">
        <f t="shared" si="57"/>
        <v>942</v>
      </c>
      <c r="O289" s="575">
        <f t="shared" si="53"/>
        <v>100</v>
      </c>
    </row>
    <row r="290" spans="1:15" ht="15.75">
      <c r="A290" s="451">
        <v>111</v>
      </c>
      <c r="B290" s="452"/>
      <c r="C290" s="453">
        <v>642014</v>
      </c>
      <c r="D290" s="453" t="s">
        <v>212</v>
      </c>
      <c r="E290" s="450">
        <v>520</v>
      </c>
      <c r="F290" s="450"/>
      <c r="G290" s="450">
        <f t="shared" si="55"/>
        <v>520</v>
      </c>
      <c r="H290" s="450"/>
      <c r="I290" s="471">
        <f t="shared" si="56"/>
        <v>520</v>
      </c>
      <c r="J290" s="450">
        <v>-365</v>
      </c>
      <c r="K290" s="471">
        <f t="shared" si="56"/>
        <v>155</v>
      </c>
      <c r="L290" s="450"/>
      <c r="M290" s="471">
        <f t="shared" si="57"/>
        <v>155</v>
      </c>
      <c r="N290" s="471">
        <v>154</v>
      </c>
      <c r="O290" s="575">
        <f t="shared" si="53"/>
        <v>99.35483870967742</v>
      </c>
    </row>
    <row r="291" spans="1:15" ht="15.75">
      <c r="A291" s="451" t="s">
        <v>294</v>
      </c>
      <c r="B291" s="452"/>
      <c r="C291" s="453">
        <v>642014</v>
      </c>
      <c r="D291" s="453" t="s">
        <v>213</v>
      </c>
      <c r="E291" s="450">
        <v>25</v>
      </c>
      <c r="F291" s="450"/>
      <c r="G291" s="450">
        <f t="shared" si="55"/>
        <v>25</v>
      </c>
      <c r="H291" s="450">
        <v>75</v>
      </c>
      <c r="I291" s="471">
        <f t="shared" si="56"/>
        <v>100</v>
      </c>
      <c r="J291" s="450"/>
      <c r="K291" s="471">
        <f t="shared" si="56"/>
        <v>100</v>
      </c>
      <c r="L291" s="450"/>
      <c r="M291" s="471">
        <f t="shared" si="57"/>
        <v>100</v>
      </c>
      <c r="N291" s="471">
        <v>99</v>
      </c>
      <c r="O291" s="575">
        <f t="shared" si="53"/>
        <v>99</v>
      </c>
    </row>
    <row r="292" spans="1:15" s="403" customFormat="1" ht="15.75">
      <c r="A292" s="451">
        <v>111</v>
      </c>
      <c r="B292" s="452"/>
      <c r="C292" s="453">
        <v>642015</v>
      </c>
      <c r="D292" s="453" t="s">
        <v>6</v>
      </c>
      <c r="E292" s="450">
        <v>300</v>
      </c>
      <c r="F292" s="450">
        <v>-300</v>
      </c>
      <c r="G292" s="450">
        <f t="shared" si="55"/>
        <v>0</v>
      </c>
      <c r="H292" s="450"/>
      <c r="I292" s="471">
        <f t="shared" si="56"/>
        <v>0</v>
      </c>
      <c r="J292" s="450"/>
      <c r="K292" s="471">
        <f t="shared" si="56"/>
        <v>0</v>
      </c>
      <c r="L292" s="450"/>
      <c r="M292" s="471">
        <f t="shared" si="57"/>
        <v>0</v>
      </c>
      <c r="N292" s="471">
        <f t="shared" si="57"/>
        <v>0</v>
      </c>
      <c r="O292" s="575"/>
    </row>
    <row r="293" spans="1:15" s="403" customFormat="1" ht="15.75">
      <c r="A293" s="451">
        <v>41</v>
      </c>
      <c r="B293" s="452"/>
      <c r="C293" s="453">
        <v>642015</v>
      </c>
      <c r="D293" s="453" t="s">
        <v>6</v>
      </c>
      <c r="E293" s="450"/>
      <c r="F293" s="450">
        <v>162</v>
      </c>
      <c r="G293" s="450">
        <f t="shared" si="55"/>
        <v>162</v>
      </c>
      <c r="H293" s="450"/>
      <c r="I293" s="471">
        <f t="shared" si="56"/>
        <v>162</v>
      </c>
      <c r="J293" s="450"/>
      <c r="K293" s="471">
        <f t="shared" si="56"/>
        <v>162</v>
      </c>
      <c r="L293" s="450"/>
      <c r="M293" s="471">
        <f t="shared" si="57"/>
        <v>162</v>
      </c>
      <c r="N293" s="471">
        <f t="shared" si="57"/>
        <v>162</v>
      </c>
      <c r="O293" s="575">
        <f t="shared" si="53"/>
        <v>100</v>
      </c>
    </row>
    <row r="294" spans="1:15" s="403" customFormat="1" ht="15.75">
      <c r="A294" s="451">
        <v>41</v>
      </c>
      <c r="B294" s="452"/>
      <c r="C294" s="453">
        <v>642016</v>
      </c>
      <c r="D294" s="453" t="s">
        <v>373</v>
      </c>
      <c r="E294" s="450"/>
      <c r="F294" s="450"/>
      <c r="G294" s="450"/>
      <c r="H294" s="450"/>
      <c r="I294" s="471"/>
      <c r="J294" s="450">
        <v>141</v>
      </c>
      <c r="K294" s="471">
        <f t="shared" si="56"/>
        <v>141</v>
      </c>
      <c r="L294" s="450"/>
      <c r="M294" s="471">
        <f t="shared" si="57"/>
        <v>141</v>
      </c>
      <c r="N294" s="471">
        <f t="shared" si="57"/>
        <v>141</v>
      </c>
      <c r="O294" s="575">
        <f t="shared" si="53"/>
        <v>100</v>
      </c>
    </row>
    <row r="295" spans="1:15" ht="15.75">
      <c r="A295" s="451">
        <v>41</v>
      </c>
      <c r="B295" s="452"/>
      <c r="C295" s="453">
        <v>637015</v>
      </c>
      <c r="D295" s="453" t="s">
        <v>219</v>
      </c>
      <c r="E295" s="450">
        <v>256</v>
      </c>
      <c r="F295" s="450"/>
      <c r="G295" s="450">
        <f t="shared" si="55"/>
        <v>256</v>
      </c>
      <c r="H295" s="450"/>
      <c r="I295" s="471">
        <f t="shared" si="56"/>
        <v>256</v>
      </c>
      <c r="J295" s="450">
        <v>-256</v>
      </c>
      <c r="K295" s="471">
        <f t="shared" si="56"/>
        <v>0</v>
      </c>
      <c r="L295" s="450"/>
      <c r="M295" s="471">
        <f t="shared" si="57"/>
        <v>0</v>
      </c>
      <c r="N295" s="471">
        <f t="shared" si="57"/>
        <v>0</v>
      </c>
      <c r="O295" s="575"/>
    </row>
    <row r="296" spans="1:15" ht="15.75">
      <c r="A296" s="472"/>
      <c r="B296" s="455" t="s">
        <v>332</v>
      </c>
      <c r="C296" s="616"/>
      <c r="D296" s="456" t="s">
        <v>98</v>
      </c>
      <c r="E296" s="457">
        <f>SUM(E297:E301)</f>
        <v>9662</v>
      </c>
      <c r="F296" s="457">
        <f>SUM(F297:F301)</f>
        <v>80</v>
      </c>
      <c r="G296" s="457">
        <f>SUM(G297:G301)</f>
        <v>9742</v>
      </c>
      <c r="H296" s="457">
        <f>SUM(H297:H303)</f>
        <v>130</v>
      </c>
      <c r="I296" s="473">
        <f>SUM(I297:I302)</f>
        <v>9872</v>
      </c>
      <c r="J296" s="457">
        <f>SUM(J297:J303)</f>
        <v>-3021</v>
      </c>
      <c r="K296" s="473">
        <f>SUM(K297:K302)</f>
        <v>6851</v>
      </c>
      <c r="L296" s="473">
        <f>SUM(L297:L302)</f>
        <v>0</v>
      </c>
      <c r="M296" s="473">
        <f t="shared" si="57"/>
        <v>6851</v>
      </c>
      <c r="N296" s="506">
        <f>SUM(N297:N302)</f>
        <v>6846</v>
      </c>
      <c r="O296" s="576">
        <f t="shared" si="53"/>
        <v>99.92701795358342</v>
      </c>
    </row>
    <row r="297" spans="1:15" ht="15.75">
      <c r="A297" s="451">
        <v>41</v>
      </c>
      <c r="B297" s="452"/>
      <c r="C297" s="453">
        <v>610</v>
      </c>
      <c r="D297" s="453" t="s">
        <v>49</v>
      </c>
      <c r="E297" s="450">
        <v>6900</v>
      </c>
      <c r="F297" s="450">
        <v>80</v>
      </c>
      <c r="G297" s="450">
        <f>E297+F297</f>
        <v>6980</v>
      </c>
      <c r="H297" s="450"/>
      <c r="I297" s="471">
        <f aca="true" t="shared" si="58" ref="I297:K302">G297+H297</f>
        <v>6980</v>
      </c>
      <c r="J297" s="450">
        <v>-2146</v>
      </c>
      <c r="K297" s="471">
        <f t="shared" si="58"/>
        <v>4834</v>
      </c>
      <c r="L297" s="450"/>
      <c r="M297" s="471">
        <f t="shared" si="57"/>
        <v>4834</v>
      </c>
      <c r="N297" s="471">
        <v>4833</v>
      </c>
      <c r="O297" s="575">
        <f t="shared" si="53"/>
        <v>99.97931319817957</v>
      </c>
    </row>
    <row r="298" spans="1:15" ht="15.75">
      <c r="A298" s="451">
        <v>41</v>
      </c>
      <c r="B298" s="452"/>
      <c r="C298" s="453">
        <v>620</v>
      </c>
      <c r="D298" s="453" t="s">
        <v>34</v>
      </c>
      <c r="E298" s="450">
        <v>2442</v>
      </c>
      <c r="F298" s="450"/>
      <c r="G298" s="450">
        <f>E298+F298</f>
        <v>2442</v>
      </c>
      <c r="H298" s="450"/>
      <c r="I298" s="471">
        <f t="shared" si="58"/>
        <v>2442</v>
      </c>
      <c r="J298" s="450">
        <v>-750</v>
      </c>
      <c r="K298" s="471">
        <f t="shared" si="58"/>
        <v>1692</v>
      </c>
      <c r="L298" s="450"/>
      <c r="M298" s="471">
        <f t="shared" si="57"/>
        <v>1692</v>
      </c>
      <c r="N298" s="471">
        <v>1689</v>
      </c>
      <c r="O298" s="575">
        <f t="shared" si="53"/>
        <v>99.822695035461</v>
      </c>
    </row>
    <row r="299" spans="1:15" ht="15.75">
      <c r="A299" s="451">
        <v>41</v>
      </c>
      <c r="B299" s="452"/>
      <c r="C299" s="453">
        <v>633006</v>
      </c>
      <c r="D299" s="453" t="s">
        <v>1</v>
      </c>
      <c r="E299" s="450">
        <v>190</v>
      </c>
      <c r="F299" s="450"/>
      <c r="G299" s="450">
        <f>E299+F299</f>
        <v>190</v>
      </c>
      <c r="H299" s="450"/>
      <c r="I299" s="471">
        <f t="shared" si="58"/>
        <v>190</v>
      </c>
      <c r="J299" s="450">
        <v>-76</v>
      </c>
      <c r="K299" s="471">
        <f t="shared" si="58"/>
        <v>114</v>
      </c>
      <c r="L299" s="450"/>
      <c r="M299" s="471">
        <f t="shared" si="57"/>
        <v>114</v>
      </c>
      <c r="N299" s="471">
        <f t="shared" si="57"/>
        <v>114</v>
      </c>
      <c r="O299" s="575">
        <f t="shared" si="53"/>
        <v>100</v>
      </c>
    </row>
    <row r="300" spans="1:15" ht="15.75">
      <c r="A300" s="451">
        <v>41</v>
      </c>
      <c r="B300" s="452"/>
      <c r="C300" s="453">
        <v>637002</v>
      </c>
      <c r="D300" s="453" t="s">
        <v>215</v>
      </c>
      <c r="E300" s="450">
        <v>50</v>
      </c>
      <c r="F300" s="450"/>
      <c r="G300" s="450">
        <f>E300+F300</f>
        <v>50</v>
      </c>
      <c r="H300" s="450"/>
      <c r="I300" s="471">
        <f t="shared" si="58"/>
        <v>50</v>
      </c>
      <c r="J300" s="450">
        <v>-27</v>
      </c>
      <c r="K300" s="471">
        <f t="shared" si="58"/>
        <v>23</v>
      </c>
      <c r="L300" s="450"/>
      <c r="M300" s="471">
        <f t="shared" si="57"/>
        <v>23</v>
      </c>
      <c r="N300" s="471">
        <f t="shared" si="57"/>
        <v>23</v>
      </c>
      <c r="O300" s="575">
        <f t="shared" si="53"/>
        <v>100</v>
      </c>
    </row>
    <row r="301" spans="1:15" ht="15.75">
      <c r="A301" s="112">
        <v>41</v>
      </c>
      <c r="B301" s="166"/>
      <c r="C301" s="158">
        <v>637016</v>
      </c>
      <c r="D301" s="158" t="s">
        <v>47</v>
      </c>
      <c r="E301" s="189">
        <v>80</v>
      </c>
      <c r="F301" s="189"/>
      <c r="G301" s="189">
        <f>E301+F301</f>
        <v>80</v>
      </c>
      <c r="H301" s="189"/>
      <c r="I301" s="462">
        <f t="shared" si="58"/>
        <v>80</v>
      </c>
      <c r="J301" s="189">
        <v>-21</v>
      </c>
      <c r="K301" s="462">
        <f t="shared" si="58"/>
        <v>59</v>
      </c>
      <c r="L301" s="189"/>
      <c r="M301" s="462">
        <f t="shared" si="57"/>
        <v>59</v>
      </c>
      <c r="N301" s="462">
        <v>58</v>
      </c>
      <c r="O301" s="557">
        <f t="shared" si="53"/>
        <v>98.30508474576271</v>
      </c>
    </row>
    <row r="302" spans="1:15" ht="15.75">
      <c r="A302" s="112">
        <v>41</v>
      </c>
      <c r="B302" s="166"/>
      <c r="C302" s="158">
        <v>642015</v>
      </c>
      <c r="D302" s="158" t="s">
        <v>342</v>
      </c>
      <c r="E302" s="189"/>
      <c r="F302" s="189"/>
      <c r="G302" s="189"/>
      <c r="H302" s="189">
        <v>130</v>
      </c>
      <c r="I302" s="462">
        <f t="shared" si="58"/>
        <v>130</v>
      </c>
      <c r="J302" s="189">
        <v>-1</v>
      </c>
      <c r="K302" s="462">
        <f t="shared" si="58"/>
        <v>129</v>
      </c>
      <c r="L302" s="189"/>
      <c r="M302" s="462">
        <f t="shared" si="57"/>
        <v>129</v>
      </c>
      <c r="N302" s="462">
        <f t="shared" si="57"/>
        <v>129</v>
      </c>
      <c r="O302" s="557">
        <f t="shared" si="53"/>
        <v>100</v>
      </c>
    </row>
    <row r="303" spans="1:15" ht="15.75">
      <c r="A303" s="394"/>
      <c r="B303" s="221" t="s">
        <v>293</v>
      </c>
      <c r="C303" s="395"/>
      <c r="D303" s="395"/>
      <c r="E303" s="396"/>
      <c r="F303" s="396"/>
      <c r="G303" s="396"/>
      <c r="H303" s="396"/>
      <c r="I303" s="474"/>
      <c r="J303" s="396"/>
      <c r="K303" s="474"/>
      <c r="L303" s="396"/>
      <c r="M303" s="474">
        <f t="shared" si="57"/>
        <v>0</v>
      </c>
      <c r="N303" s="474">
        <f t="shared" si="57"/>
        <v>0</v>
      </c>
      <c r="O303" s="577"/>
    </row>
    <row r="304" spans="1:15" ht="15.75">
      <c r="A304" s="111">
        <v>111</v>
      </c>
      <c r="B304" s="168"/>
      <c r="C304" s="68">
        <v>652026</v>
      </c>
      <c r="D304" s="68" t="s">
        <v>48</v>
      </c>
      <c r="E304" s="191">
        <v>2170</v>
      </c>
      <c r="F304" s="191">
        <v>-2170</v>
      </c>
      <c r="G304" s="191">
        <f>E304+F304</f>
        <v>0</v>
      </c>
      <c r="H304" s="191"/>
      <c r="I304" s="466">
        <f>G304+H304</f>
        <v>0</v>
      </c>
      <c r="J304" s="191"/>
      <c r="K304" s="466">
        <f>I304+J304</f>
        <v>0</v>
      </c>
      <c r="L304" s="191"/>
      <c r="M304" s="466">
        <f t="shared" si="57"/>
        <v>0</v>
      </c>
      <c r="N304" s="466">
        <f t="shared" si="57"/>
        <v>0</v>
      </c>
      <c r="O304" s="560"/>
    </row>
    <row r="305" spans="1:15" ht="15.75">
      <c r="A305" s="184">
        <v>111</v>
      </c>
      <c r="B305" s="455" t="s">
        <v>326</v>
      </c>
      <c r="C305" s="616">
        <v>652026</v>
      </c>
      <c r="D305" s="456" t="s">
        <v>48</v>
      </c>
      <c r="E305" s="457"/>
      <c r="F305" s="457">
        <v>2170</v>
      </c>
      <c r="G305" s="457">
        <f>E305+F305</f>
        <v>2170</v>
      </c>
      <c r="H305" s="457"/>
      <c r="I305" s="473">
        <f>G305+H305</f>
        <v>2170</v>
      </c>
      <c r="J305" s="457"/>
      <c r="K305" s="473">
        <f>I305+J305</f>
        <v>2170</v>
      </c>
      <c r="L305" s="457">
        <v>-1295</v>
      </c>
      <c r="M305" s="473">
        <f t="shared" si="57"/>
        <v>875</v>
      </c>
      <c r="N305" s="473">
        <v>875</v>
      </c>
      <c r="O305" s="576">
        <f t="shared" si="53"/>
        <v>100</v>
      </c>
    </row>
    <row r="306" spans="1:15" ht="21.75" customHeight="1">
      <c r="A306" s="304"/>
      <c r="B306" s="185"/>
      <c r="C306" s="185"/>
      <c r="D306" s="185" t="s">
        <v>201</v>
      </c>
      <c r="E306" s="195">
        <f>E5+E78+E91+E103+E106+E114+E124+E129+E134+E159+E161+E167+E173+E177+E188+E199+E201+E215+E220+E304</f>
        <v>557824</v>
      </c>
      <c r="F306" s="195">
        <f>F5+F78+F91+F103+F106+F114+F124+F129+F134+F159+F161+F167+F173+F177+F188+F199+F201+F215+F220+F304+F80+F186</f>
        <v>3088</v>
      </c>
      <c r="G306" s="195">
        <f>G5+G78+G91+G103+G106+G114+G124+G129+G134+G159+G161+G167+G173+G177+G188+G199+G201+G215+G220+G304+G80+G186+G305</f>
        <v>563413</v>
      </c>
      <c r="H306" s="195">
        <f>H5+H78+H91+H103+H106+H114+H124+H129+H134+H159+H161+H167+H173+H177+H188+H199+H201+H215+H220+H304+H80+H186</f>
        <v>17980</v>
      </c>
      <c r="I306" s="475">
        <f>I5+I78+I91+I103+I106+I114+I124+I129+I134+I159+I161+I167+I173+I177+I188+I199+I201+I215+I220+I304+I80+I186+I305</f>
        <v>581393</v>
      </c>
      <c r="J306" s="195">
        <f>J5+J78+J91+J103+J106+J114+J124+J129+J134+J159+J161+J167+J173+J177+J188+J199+J201+J215+J220+J304+J80+J186</f>
        <v>88715</v>
      </c>
      <c r="K306" s="475">
        <f>K5+K78+K91+K103+K106+K114+K124+K129+K134+K159+K161+K167+K173+K177+K188+K199+K201+K215+K220+K304+K80+K186+K305</f>
        <v>670108</v>
      </c>
      <c r="L306" s="475">
        <f>L5+L78+L91+L103+L106+L114+L124+L129+L134+L159+L161+L167+L173+L177+L188+L199+L201+L215+L220+L304+L80+L186+L305</f>
        <v>-33257</v>
      </c>
      <c r="M306" s="475">
        <f>K306+L306</f>
        <v>636851</v>
      </c>
      <c r="N306" s="475">
        <f>N305+N296+N265+N249+N221+N215+N201+N199+N188+N186+N177+N173+N167+N161+N159+N134+N129+N124+N114+N106+N103+N91+N80+N78+N5</f>
        <v>631094</v>
      </c>
      <c r="O306" s="578">
        <f t="shared" si="53"/>
        <v>99.09602089028674</v>
      </c>
    </row>
    <row r="307" spans="1:15" ht="21" customHeight="1">
      <c r="A307" s="304"/>
      <c r="B307" s="185"/>
      <c r="C307" s="185"/>
      <c r="D307" s="185" t="s">
        <v>198</v>
      </c>
      <c r="E307" s="195">
        <v>169656</v>
      </c>
      <c r="F307" s="195">
        <v>-16574</v>
      </c>
      <c r="G307" s="195">
        <f>E307+F307</f>
        <v>153082</v>
      </c>
      <c r="H307" s="195">
        <v>10002</v>
      </c>
      <c r="I307" s="475">
        <f>G307+H307</f>
        <v>163084</v>
      </c>
      <c r="J307" s="195">
        <v>12836</v>
      </c>
      <c r="K307" s="475">
        <v>175920</v>
      </c>
      <c r="L307" s="475">
        <v>-5100</v>
      </c>
      <c r="M307" s="475">
        <f>K307+L307</f>
        <v>170820</v>
      </c>
      <c r="N307" s="475">
        <v>128366</v>
      </c>
      <c r="O307" s="578">
        <f t="shared" si="53"/>
        <v>75.14693829762324</v>
      </c>
    </row>
    <row r="308" spans="1:15" ht="21" customHeight="1">
      <c r="A308" s="418"/>
      <c r="B308" s="419"/>
      <c r="C308" s="185"/>
      <c r="D308" s="419" t="s">
        <v>391</v>
      </c>
      <c r="E308" s="420"/>
      <c r="F308" s="420"/>
      <c r="G308" s="421"/>
      <c r="H308" s="420"/>
      <c r="I308" s="476"/>
      <c r="J308" s="420"/>
      <c r="K308" s="476"/>
      <c r="L308" s="420"/>
      <c r="M308" s="476"/>
      <c r="N308" s="476">
        <v>8959</v>
      </c>
      <c r="O308" s="579"/>
    </row>
    <row r="309" spans="1:15" ht="21" customHeight="1">
      <c r="A309" s="418"/>
      <c r="B309" s="419"/>
      <c r="C309" s="185"/>
      <c r="D309" s="419" t="s">
        <v>364</v>
      </c>
      <c r="E309" s="420"/>
      <c r="F309" s="420"/>
      <c r="G309" s="421"/>
      <c r="H309" s="420"/>
      <c r="I309" s="476"/>
      <c r="J309" s="420"/>
      <c r="K309" s="476"/>
      <c r="L309" s="420"/>
      <c r="M309" s="476"/>
      <c r="N309" s="476">
        <v>9540</v>
      </c>
      <c r="O309" s="579"/>
    </row>
    <row r="310" spans="1:15" ht="21" customHeight="1">
      <c r="A310" s="482"/>
      <c r="B310" s="483"/>
      <c r="C310" s="617"/>
      <c r="D310" s="483" t="s">
        <v>363</v>
      </c>
      <c r="E310" s="484"/>
      <c r="F310" s="484"/>
      <c r="G310" s="485"/>
      <c r="H310" s="484"/>
      <c r="I310" s="486"/>
      <c r="J310" s="484">
        <v>53488</v>
      </c>
      <c r="K310" s="486">
        <f>I310+J310</f>
        <v>53488</v>
      </c>
      <c r="L310" s="484">
        <v>14889</v>
      </c>
      <c r="M310" s="486">
        <v>68377</v>
      </c>
      <c r="N310" s="486">
        <v>68369</v>
      </c>
      <c r="O310" s="580">
        <f t="shared" si="53"/>
        <v>99.98830015941033</v>
      </c>
    </row>
    <row r="311" spans="1:15" ht="21" customHeight="1">
      <c r="A311" s="482"/>
      <c r="B311" s="483"/>
      <c r="C311" s="617"/>
      <c r="D311" s="483" t="s">
        <v>398</v>
      </c>
      <c r="E311" s="484"/>
      <c r="F311" s="484"/>
      <c r="G311" s="485"/>
      <c r="H311" s="484"/>
      <c r="I311" s="486"/>
      <c r="J311" s="484"/>
      <c r="K311" s="486"/>
      <c r="L311" s="484"/>
      <c r="M311" s="486"/>
      <c r="N311" s="486">
        <v>8400</v>
      </c>
      <c r="O311" s="580"/>
    </row>
    <row r="312" spans="1:15" ht="21" customHeight="1">
      <c r="A312" s="482"/>
      <c r="B312" s="483"/>
      <c r="C312" s="617"/>
      <c r="D312" s="483" t="s">
        <v>399</v>
      </c>
      <c r="E312" s="484"/>
      <c r="F312" s="484"/>
      <c r="G312" s="485"/>
      <c r="H312" s="484"/>
      <c r="I312" s="486"/>
      <c r="J312" s="484"/>
      <c r="K312" s="486"/>
      <c r="L312" s="484"/>
      <c r="M312" s="486"/>
      <c r="N312" s="486">
        <v>4699</v>
      </c>
      <c r="O312" s="580"/>
    </row>
    <row r="313" spans="1:15" ht="21" customHeight="1">
      <c r="A313" s="482"/>
      <c r="B313" s="483"/>
      <c r="C313" s="617"/>
      <c r="D313" s="483"/>
      <c r="E313" s="484"/>
      <c r="F313" s="484"/>
      <c r="G313" s="485"/>
      <c r="H313" s="484"/>
      <c r="I313" s="486"/>
      <c r="J313" s="484"/>
      <c r="K313" s="486"/>
      <c r="L313" s="486"/>
      <c r="M313" s="486"/>
      <c r="N313" s="486"/>
      <c r="O313" s="580"/>
    </row>
    <row r="314" spans="1:15" ht="21" customHeight="1">
      <c r="A314" s="482"/>
      <c r="B314" s="483"/>
      <c r="C314" s="617"/>
      <c r="D314" s="483"/>
      <c r="E314" s="484"/>
      <c r="F314" s="484"/>
      <c r="G314" s="485"/>
      <c r="H314" s="484"/>
      <c r="I314" s="486"/>
      <c r="J314" s="484"/>
      <c r="K314" s="486"/>
      <c r="L314" s="484"/>
      <c r="M314" s="486"/>
      <c r="N314" s="486"/>
      <c r="O314" s="580"/>
    </row>
    <row r="315" spans="1:15" ht="24.75" customHeight="1" thickBot="1">
      <c r="A315" s="601"/>
      <c r="B315" s="602"/>
      <c r="C315" s="602"/>
      <c r="D315" s="603" t="s">
        <v>189</v>
      </c>
      <c r="E315" s="604">
        <f>SUM(E306:E307)</f>
        <v>727480</v>
      </c>
      <c r="F315" s="604">
        <f>SUM(F306:F307)</f>
        <v>-13486</v>
      </c>
      <c r="G315" s="605">
        <f>SUM(G306:G307)</f>
        <v>716495</v>
      </c>
      <c r="H315" s="604">
        <f>SUM(H306:H307)</f>
        <v>27982</v>
      </c>
      <c r="I315" s="605">
        <f>SUM(I306:I307)</f>
        <v>744477</v>
      </c>
      <c r="J315" s="604">
        <f>SUM(J306:J310)</f>
        <v>155039</v>
      </c>
      <c r="K315" s="605">
        <f>SUM(K306:K310)</f>
        <v>899516</v>
      </c>
      <c r="L315" s="605">
        <f>SUM(L306:L310)</f>
        <v>-23468</v>
      </c>
      <c r="M315" s="605">
        <f>K315+L315</f>
        <v>876048</v>
      </c>
      <c r="N315" s="605">
        <f>N306+N307+N310</f>
        <v>827829</v>
      </c>
      <c r="O315" s="581">
        <f t="shared" si="53"/>
        <v>94.49584954249082</v>
      </c>
    </row>
  </sheetData>
  <sheetProtection/>
  <autoFilter ref="A3:O315"/>
  <mergeCells count="1">
    <mergeCell ref="C1:F1"/>
  </mergeCells>
  <printOptions/>
  <pageMargins left="0.7874015748031497" right="0.7874015748031497" top="0.1968503937007874" bottom="0.1968503937007874" header="0.31496062992125984" footer="0.31496062992125984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6">
      <selection activeCell="G2" sqref="G2"/>
    </sheetView>
  </sheetViews>
  <sheetFormatPr defaultColWidth="9.140625" defaultRowHeight="12.75"/>
  <cols>
    <col min="1" max="1" width="6.8515625" style="0" customWidth="1"/>
    <col min="2" max="2" width="11.7109375" style="0" customWidth="1"/>
    <col min="3" max="3" width="9.57421875" style="0" customWidth="1"/>
    <col min="4" max="4" width="36.00390625" style="0" customWidth="1"/>
    <col min="5" max="6" width="13.140625" style="0" customWidth="1"/>
    <col min="7" max="7" width="13.421875" style="0" customWidth="1"/>
    <col min="8" max="8" width="12.140625" style="0" customWidth="1"/>
    <col min="9" max="9" width="14.00390625" style="0" customWidth="1"/>
    <col min="10" max="10" width="12.140625" style="0" customWidth="1"/>
    <col min="11" max="11" width="14.00390625" style="0" customWidth="1"/>
    <col min="12" max="12" width="12.140625" style="0" customWidth="1"/>
    <col min="13" max="13" width="14.00390625" style="0" customWidth="1"/>
    <col min="14" max="14" width="12.140625" style="0" customWidth="1"/>
    <col min="15" max="15" width="12.140625" style="583" customWidth="1"/>
  </cols>
  <sheetData>
    <row r="1" spans="1:13" ht="18">
      <c r="A1" s="622"/>
      <c r="B1" s="622"/>
      <c r="C1" s="622"/>
      <c r="D1" s="622"/>
      <c r="M1" s="103" t="s">
        <v>380</v>
      </c>
    </row>
    <row r="2" spans="1:4" ht="18">
      <c r="A2" s="622"/>
      <c r="B2" s="622"/>
      <c r="C2" s="622"/>
      <c r="D2" s="622"/>
    </row>
    <row r="3" spans="1:6" ht="18">
      <c r="A3" s="230"/>
      <c r="C3" s="622" t="s">
        <v>396</v>
      </c>
      <c r="D3" s="622"/>
      <c r="E3" s="622"/>
      <c r="F3" s="622"/>
    </row>
    <row r="4" spans="1:3" ht="20.25">
      <c r="A4" s="230"/>
      <c r="C4" s="1"/>
    </row>
    <row r="5" ht="1.5" customHeight="1" thickBot="1"/>
    <row r="6" spans="1:15" ht="16.5" thickBot="1">
      <c r="A6" s="31" t="s">
        <v>85</v>
      </c>
      <c r="B6" s="31" t="s">
        <v>63</v>
      </c>
      <c r="C6" s="31" t="s">
        <v>55</v>
      </c>
      <c r="D6" s="83" t="s">
        <v>65</v>
      </c>
      <c r="E6" s="33" t="s">
        <v>79</v>
      </c>
      <c r="F6" s="33" t="s">
        <v>295</v>
      </c>
      <c r="G6" s="33" t="s">
        <v>79</v>
      </c>
      <c r="H6" s="33" t="s">
        <v>338</v>
      </c>
      <c r="I6" s="33" t="s">
        <v>79</v>
      </c>
      <c r="J6" s="33" t="s">
        <v>357</v>
      </c>
      <c r="K6" s="33" t="s">
        <v>79</v>
      </c>
      <c r="L6" s="33" t="s">
        <v>378</v>
      </c>
      <c r="M6" s="33" t="s">
        <v>79</v>
      </c>
      <c r="N6" s="33" t="s">
        <v>390</v>
      </c>
      <c r="O6" s="550" t="s">
        <v>392</v>
      </c>
    </row>
    <row r="7" spans="1:15" ht="16.5" thickBot="1">
      <c r="A7" s="258" t="s">
        <v>86</v>
      </c>
      <c r="B7" s="258" t="s">
        <v>62</v>
      </c>
      <c r="C7" s="34" t="s">
        <v>221</v>
      </c>
      <c r="D7" s="97"/>
      <c r="E7" s="34">
        <v>2015</v>
      </c>
      <c r="F7" s="34"/>
      <c r="G7" s="34" t="s">
        <v>296</v>
      </c>
      <c r="H7" s="34"/>
      <c r="I7" s="34" t="s">
        <v>296</v>
      </c>
      <c r="J7" s="34"/>
      <c r="K7" s="34" t="s">
        <v>296</v>
      </c>
      <c r="L7" s="34"/>
      <c r="M7" s="34" t="s">
        <v>296</v>
      </c>
      <c r="N7" s="505">
        <v>42369</v>
      </c>
      <c r="O7" s="551" t="s">
        <v>397</v>
      </c>
    </row>
    <row r="8" spans="1:15" ht="15.75">
      <c r="A8" s="174"/>
      <c r="B8" s="174"/>
      <c r="C8" s="175"/>
      <c r="D8" s="178" t="s">
        <v>95</v>
      </c>
      <c r="E8" s="176"/>
      <c r="F8" s="176"/>
      <c r="G8" s="177"/>
      <c r="H8" s="176"/>
      <c r="I8" s="177"/>
      <c r="J8" s="176"/>
      <c r="K8" s="177"/>
      <c r="L8" s="176"/>
      <c r="M8" s="177"/>
      <c r="N8" s="177"/>
      <c r="O8" s="582"/>
    </row>
    <row r="9" spans="1:15" ht="15.75">
      <c r="A9" s="84">
        <v>43</v>
      </c>
      <c r="B9" s="406" t="s">
        <v>331</v>
      </c>
      <c r="C9" s="257">
        <v>717002</v>
      </c>
      <c r="D9" s="196" t="s">
        <v>289</v>
      </c>
      <c r="E9" s="85">
        <v>46000</v>
      </c>
      <c r="F9" s="85">
        <v>-6000</v>
      </c>
      <c r="G9" s="298">
        <f aca="true" t="shared" si="0" ref="G9:G18">E9+F9</f>
        <v>40000</v>
      </c>
      <c r="H9" s="85">
        <v>-2050</v>
      </c>
      <c r="I9" s="298">
        <f aca="true" t="shared" si="1" ref="I9:I21">G9+H9</f>
        <v>37950</v>
      </c>
      <c r="J9" s="85">
        <v>-37950</v>
      </c>
      <c r="K9" s="298">
        <f>I9+J9</f>
        <v>0</v>
      </c>
      <c r="L9" s="85"/>
      <c r="M9" s="298">
        <f>K9+L9</f>
        <v>0</v>
      </c>
      <c r="N9" s="298"/>
      <c r="O9" s="564"/>
    </row>
    <row r="10" spans="1:15" ht="15.75">
      <c r="A10" s="84">
        <v>41</v>
      </c>
      <c r="B10" s="406" t="s">
        <v>331</v>
      </c>
      <c r="C10" s="257">
        <v>717002</v>
      </c>
      <c r="D10" s="196" t="s">
        <v>289</v>
      </c>
      <c r="E10" s="85"/>
      <c r="F10" s="85">
        <v>10000</v>
      </c>
      <c r="G10" s="298">
        <f t="shared" si="0"/>
        <v>10000</v>
      </c>
      <c r="H10" s="266">
        <v>-10000</v>
      </c>
      <c r="I10" s="298">
        <f t="shared" si="1"/>
        <v>0</v>
      </c>
      <c r="J10" s="266"/>
      <c r="K10" s="298">
        <f aca="true" t="shared" si="2" ref="K10:M21">I10+J10</f>
        <v>0</v>
      </c>
      <c r="L10" s="266"/>
      <c r="M10" s="298">
        <f t="shared" si="2"/>
        <v>0</v>
      </c>
      <c r="N10" s="298"/>
      <c r="O10" s="564"/>
    </row>
    <row r="11" spans="1:15" ht="15.75">
      <c r="A11" s="84">
        <v>41</v>
      </c>
      <c r="B11" s="407" t="s">
        <v>291</v>
      </c>
      <c r="C11" s="257">
        <v>717002</v>
      </c>
      <c r="D11" s="86" t="s">
        <v>301</v>
      </c>
      <c r="E11" s="85"/>
      <c r="F11" s="85">
        <v>3500</v>
      </c>
      <c r="G11" s="298">
        <f t="shared" si="0"/>
        <v>3500</v>
      </c>
      <c r="H11" s="266">
        <v>2000</v>
      </c>
      <c r="I11" s="298">
        <f t="shared" si="1"/>
        <v>5500</v>
      </c>
      <c r="J11" s="266"/>
      <c r="K11" s="298">
        <f t="shared" si="2"/>
        <v>5500</v>
      </c>
      <c r="L11" s="266">
        <v>-707</v>
      </c>
      <c r="M11" s="471">
        <f t="shared" si="2"/>
        <v>4793</v>
      </c>
      <c r="N11" s="471">
        <v>4793</v>
      </c>
      <c r="O11" s="575">
        <f>N11/M11*100</f>
        <v>100</v>
      </c>
    </row>
    <row r="12" spans="1:15" ht="15.75">
      <c r="A12" s="84">
        <v>46</v>
      </c>
      <c r="B12" s="407" t="s">
        <v>291</v>
      </c>
      <c r="C12" s="257">
        <v>717002</v>
      </c>
      <c r="D12" s="86" t="s">
        <v>301</v>
      </c>
      <c r="E12" s="87"/>
      <c r="F12" s="87">
        <v>4549</v>
      </c>
      <c r="G12" s="298">
        <f t="shared" si="0"/>
        <v>4549</v>
      </c>
      <c r="H12" s="87">
        <v>30</v>
      </c>
      <c r="I12" s="298">
        <f t="shared" si="1"/>
        <v>4579</v>
      </c>
      <c r="J12" s="87"/>
      <c r="K12" s="298">
        <f t="shared" si="2"/>
        <v>4579</v>
      </c>
      <c r="L12" s="87">
        <v>-4579</v>
      </c>
      <c r="M12" s="471">
        <f t="shared" si="2"/>
        <v>0</v>
      </c>
      <c r="N12" s="471"/>
      <c r="O12" s="575"/>
    </row>
    <row r="13" spans="1:15" ht="15.75">
      <c r="A13" s="332">
        <v>43</v>
      </c>
      <c r="B13" s="407" t="s">
        <v>291</v>
      </c>
      <c r="C13" s="333">
        <v>717002</v>
      </c>
      <c r="D13" s="86" t="s">
        <v>301</v>
      </c>
      <c r="E13" s="335"/>
      <c r="F13" s="507">
        <v>6000</v>
      </c>
      <c r="G13" s="298">
        <f t="shared" si="0"/>
        <v>6000</v>
      </c>
      <c r="H13" s="335"/>
      <c r="I13" s="298">
        <f t="shared" si="1"/>
        <v>6000</v>
      </c>
      <c r="J13" s="335"/>
      <c r="K13" s="298">
        <f t="shared" si="2"/>
        <v>6000</v>
      </c>
      <c r="L13" s="335"/>
      <c r="M13" s="471">
        <f t="shared" si="2"/>
        <v>6000</v>
      </c>
      <c r="N13" s="471">
        <v>6000</v>
      </c>
      <c r="O13" s="575">
        <f aca="true" t="shared" si="3" ref="O13:O22">N13/M13*100</f>
        <v>100</v>
      </c>
    </row>
    <row r="14" spans="1:15" ht="15.75">
      <c r="A14" s="332">
        <v>43</v>
      </c>
      <c r="B14" s="406" t="s">
        <v>331</v>
      </c>
      <c r="C14" s="333">
        <v>713001</v>
      </c>
      <c r="D14" s="334" t="s">
        <v>303</v>
      </c>
      <c r="E14" s="335"/>
      <c r="F14" s="335"/>
      <c r="G14" s="298"/>
      <c r="H14" s="335">
        <v>2050</v>
      </c>
      <c r="I14" s="298">
        <f t="shared" si="1"/>
        <v>2050</v>
      </c>
      <c r="J14" s="335"/>
      <c r="K14" s="298">
        <f t="shared" si="2"/>
        <v>2050</v>
      </c>
      <c r="L14" s="335"/>
      <c r="M14" s="471">
        <f t="shared" si="2"/>
        <v>2050</v>
      </c>
      <c r="N14" s="471">
        <v>2050</v>
      </c>
      <c r="O14" s="575">
        <f t="shared" si="3"/>
        <v>100</v>
      </c>
    </row>
    <row r="15" spans="1:15" ht="15.75">
      <c r="A15" s="332">
        <v>43</v>
      </c>
      <c r="B15" s="407" t="s">
        <v>291</v>
      </c>
      <c r="C15" s="333">
        <v>713002</v>
      </c>
      <c r="D15" s="334" t="s">
        <v>384</v>
      </c>
      <c r="E15" s="335"/>
      <c r="F15" s="335"/>
      <c r="G15" s="298"/>
      <c r="H15" s="335"/>
      <c r="I15" s="298"/>
      <c r="J15" s="335"/>
      <c r="K15" s="298"/>
      <c r="L15" s="335">
        <v>1174</v>
      </c>
      <c r="M15" s="471">
        <f t="shared" si="2"/>
        <v>1174</v>
      </c>
      <c r="N15" s="471">
        <v>1174</v>
      </c>
      <c r="O15" s="575">
        <f t="shared" si="3"/>
        <v>100</v>
      </c>
    </row>
    <row r="16" spans="1:15" ht="15.75">
      <c r="A16" s="332">
        <v>43</v>
      </c>
      <c r="B16" s="406" t="s">
        <v>178</v>
      </c>
      <c r="C16" s="333">
        <v>713</v>
      </c>
      <c r="D16" s="334" t="s">
        <v>360</v>
      </c>
      <c r="E16" s="335"/>
      <c r="F16" s="335"/>
      <c r="G16" s="298"/>
      <c r="H16" s="335"/>
      <c r="I16" s="298"/>
      <c r="J16" s="335">
        <v>1710</v>
      </c>
      <c r="K16" s="298">
        <f t="shared" si="2"/>
        <v>1710</v>
      </c>
      <c r="L16" s="335">
        <v>1586</v>
      </c>
      <c r="M16" s="471">
        <f t="shared" si="2"/>
        <v>3296</v>
      </c>
      <c r="N16" s="471">
        <v>3296</v>
      </c>
      <c r="O16" s="575">
        <f t="shared" si="3"/>
        <v>100</v>
      </c>
    </row>
    <row r="17" spans="1:15" ht="15.75">
      <c r="A17" s="332">
        <v>43</v>
      </c>
      <c r="B17" s="406" t="s">
        <v>361</v>
      </c>
      <c r="C17" s="333">
        <v>713</v>
      </c>
      <c r="D17" s="334" t="s">
        <v>362</v>
      </c>
      <c r="E17" s="335"/>
      <c r="F17" s="335"/>
      <c r="G17" s="298"/>
      <c r="H17" s="335"/>
      <c r="I17" s="298"/>
      <c r="J17" s="335">
        <v>1500</v>
      </c>
      <c r="K17" s="298">
        <f t="shared" si="2"/>
        <v>1500</v>
      </c>
      <c r="L17" s="335">
        <v>320</v>
      </c>
      <c r="M17" s="471">
        <f t="shared" si="2"/>
        <v>1820</v>
      </c>
      <c r="N17" s="471">
        <v>1819</v>
      </c>
      <c r="O17" s="575">
        <f t="shared" si="3"/>
        <v>99.94505494505495</v>
      </c>
    </row>
    <row r="18" spans="1:15" ht="15.75">
      <c r="A18" s="332">
        <v>41</v>
      </c>
      <c r="B18" s="406" t="s">
        <v>331</v>
      </c>
      <c r="C18" s="333">
        <v>713001</v>
      </c>
      <c r="D18" s="334" t="s">
        <v>303</v>
      </c>
      <c r="E18" s="335"/>
      <c r="F18" s="335">
        <v>4050</v>
      </c>
      <c r="G18" s="298">
        <f t="shared" si="0"/>
        <v>4050</v>
      </c>
      <c r="H18" s="335">
        <v>-4050</v>
      </c>
      <c r="I18" s="298">
        <f t="shared" si="1"/>
        <v>0</v>
      </c>
      <c r="J18" s="335"/>
      <c r="K18" s="298">
        <f t="shared" si="2"/>
        <v>0</v>
      </c>
      <c r="L18" s="335"/>
      <c r="M18" s="471">
        <f t="shared" si="2"/>
        <v>0</v>
      </c>
      <c r="N18" s="471"/>
      <c r="O18" s="575"/>
    </row>
    <row r="19" spans="1:15" ht="15.75">
      <c r="A19" s="332">
        <v>41</v>
      </c>
      <c r="B19" s="406" t="s">
        <v>331</v>
      </c>
      <c r="C19" s="333">
        <v>701301</v>
      </c>
      <c r="D19" s="334" t="s">
        <v>303</v>
      </c>
      <c r="E19" s="335"/>
      <c r="F19" s="335"/>
      <c r="G19" s="414"/>
      <c r="H19" s="335"/>
      <c r="I19" s="298"/>
      <c r="J19" s="335"/>
      <c r="K19" s="298"/>
      <c r="L19" s="335">
        <v>2000</v>
      </c>
      <c r="M19" s="471">
        <f t="shared" si="2"/>
        <v>2000</v>
      </c>
      <c r="N19" s="471">
        <v>2000</v>
      </c>
      <c r="O19" s="575">
        <f t="shared" si="3"/>
        <v>100</v>
      </c>
    </row>
    <row r="20" spans="1:15" ht="15.75">
      <c r="A20" s="332">
        <v>46</v>
      </c>
      <c r="B20" s="406" t="s">
        <v>331</v>
      </c>
      <c r="C20" s="333">
        <v>701301</v>
      </c>
      <c r="D20" s="334" t="s">
        <v>303</v>
      </c>
      <c r="E20" s="335"/>
      <c r="F20" s="335"/>
      <c r="G20" s="414"/>
      <c r="H20" s="335">
        <v>2000</v>
      </c>
      <c r="I20" s="298">
        <f t="shared" si="1"/>
        <v>2000</v>
      </c>
      <c r="J20" s="335"/>
      <c r="K20" s="298">
        <f t="shared" si="2"/>
        <v>2000</v>
      </c>
      <c r="L20" s="335">
        <v>-2000</v>
      </c>
      <c r="M20" s="471">
        <f t="shared" si="2"/>
        <v>0</v>
      </c>
      <c r="N20" s="471"/>
      <c r="O20" s="575"/>
    </row>
    <row r="21" spans="1:15" ht="15.75">
      <c r="A21" s="332">
        <v>41</v>
      </c>
      <c r="B21" s="406">
        <v>43983</v>
      </c>
      <c r="C21" s="333">
        <v>717001</v>
      </c>
      <c r="D21" s="334" t="s">
        <v>340</v>
      </c>
      <c r="E21" s="335"/>
      <c r="F21" s="335"/>
      <c r="G21" s="414"/>
      <c r="H21" s="335">
        <v>1016</v>
      </c>
      <c r="I21" s="298">
        <f t="shared" si="1"/>
        <v>1016</v>
      </c>
      <c r="J21" s="335">
        <v>1521</v>
      </c>
      <c r="K21" s="298">
        <f t="shared" si="2"/>
        <v>2537</v>
      </c>
      <c r="L21" s="335"/>
      <c r="M21" s="471">
        <f t="shared" si="2"/>
        <v>2537</v>
      </c>
      <c r="N21" s="471">
        <v>2536</v>
      </c>
      <c r="O21" s="575">
        <f t="shared" si="3"/>
        <v>99.96058336618053</v>
      </c>
    </row>
    <row r="22" spans="1:15" ht="16.5" thickBot="1">
      <c r="A22" s="88"/>
      <c r="B22" s="88"/>
      <c r="C22" s="88"/>
      <c r="D22" s="89" t="s">
        <v>58</v>
      </c>
      <c r="E22" s="90">
        <f>SUM(E9:E18)</f>
        <v>46000</v>
      </c>
      <c r="F22" s="90">
        <f>SUM(F9:F18)</f>
        <v>22099</v>
      </c>
      <c r="G22" s="115">
        <f>SUM(G9:G18)</f>
        <v>68099</v>
      </c>
      <c r="H22" s="90">
        <f aca="true" t="shared" si="4" ref="H22:M22">SUM(H9:H21)</f>
        <v>-9004</v>
      </c>
      <c r="I22" s="115">
        <f t="shared" si="4"/>
        <v>59095</v>
      </c>
      <c r="J22" s="90">
        <f t="shared" si="4"/>
        <v>-33219</v>
      </c>
      <c r="K22" s="115">
        <f t="shared" si="4"/>
        <v>25876</v>
      </c>
      <c r="L22" s="90">
        <f t="shared" si="4"/>
        <v>-2206</v>
      </c>
      <c r="M22" s="115">
        <f t="shared" si="4"/>
        <v>23670</v>
      </c>
      <c r="N22" s="115">
        <f>SUM(N9:N21)</f>
        <v>23668</v>
      </c>
      <c r="O22" s="584">
        <f t="shared" si="3"/>
        <v>99.99155048584706</v>
      </c>
    </row>
    <row r="24" ht="13.5" thickBot="1">
      <c r="A24" s="230"/>
    </row>
    <row r="25" spans="1:15" ht="16.5" thickBot="1">
      <c r="A25" s="31"/>
      <c r="B25" s="31" t="s">
        <v>63</v>
      </c>
      <c r="C25" s="31" t="s">
        <v>55</v>
      </c>
      <c r="D25" s="106" t="s">
        <v>80</v>
      </c>
      <c r="E25" s="33" t="s">
        <v>79</v>
      </c>
      <c r="F25" s="33" t="s">
        <v>295</v>
      </c>
      <c r="G25" s="33" t="s">
        <v>79</v>
      </c>
      <c r="H25" s="33" t="s">
        <v>295</v>
      </c>
      <c r="I25" s="33" t="s">
        <v>79</v>
      </c>
      <c r="J25" s="33" t="s">
        <v>357</v>
      </c>
      <c r="K25" s="33" t="s">
        <v>79</v>
      </c>
      <c r="L25" s="33" t="s">
        <v>378</v>
      </c>
      <c r="M25" s="33" t="s">
        <v>79</v>
      </c>
      <c r="N25" s="33" t="s">
        <v>390</v>
      </c>
      <c r="O25" s="550" t="s">
        <v>392</v>
      </c>
    </row>
    <row r="26" spans="1:15" ht="16.5" thickBot="1">
      <c r="A26" s="258"/>
      <c r="B26" s="258" t="s">
        <v>62</v>
      </c>
      <c r="C26" s="34" t="s">
        <v>62</v>
      </c>
      <c r="D26" s="107"/>
      <c r="E26" s="34">
        <v>2015</v>
      </c>
      <c r="F26" s="34"/>
      <c r="G26" s="34" t="s">
        <v>296</v>
      </c>
      <c r="H26" s="34"/>
      <c r="I26" s="34" t="s">
        <v>296</v>
      </c>
      <c r="J26" s="34"/>
      <c r="K26" s="34" t="s">
        <v>296</v>
      </c>
      <c r="L26" s="34"/>
      <c r="M26" s="34" t="s">
        <v>296</v>
      </c>
      <c r="N26" s="505">
        <v>42369</v>
      </c>
      <c r="O26" s="551" t="s">
        <v>397</v>
      </c>
    </row>
    <row r="27" spans="1:15" ht="15.75">
      <c r="A27" s="488">
        <v>41</v>
      </c>
      <c r="B27" s="489" t="s">
        <v>291</v>
      </c>
      <c r="C27" s="488">
        <v>812001</v>
      </c>
      <c r="D27" s="490" t="s">
        <v>374</v>
      </c>
      <c r="E27" s="491"/>
      <c r="F27" s="492"/>
      <c r="G27" s="493"/>
      <c r="H27" s="492"/>
      <c r="I27" s="493"/>
      <c r="J27" s="492">
        <v>1000</v>
      </c>
      <c r="K27" s="345">
        <f>I27+J27</f>
        <v>1000</v>
      </c>
      <c r="L27" s="492">
        <v>1132</v>
      </c>
      <c r="M27" s="345">
        <f>K27+L27</f>
        <v>2132</v>
      </c>
      <c r="N27" s="345">
        <v>2132</v>
      </c>
      <c r="O27" s="585">
        <f>N27/M27*100</f>
        <v>100</v>
      </c>
    </row>
    <row r="28" spans="1:15" ht="15.75">
      <c r="A28" s="84">
        <v>41</v>
      </c>
      <c r="B28" s="259" t="s">
        <v>135</v>
      </c>
      <c r="C28" s="84">
        <v>821005</v>
      </c>
      <c r="D28" s="11" t="s">
        <v>32</v>
      </c>
      <c r="E28" s="14">
        <v>6640</v>
      </c>
      <c r="F28" s="345"/>
      <c r="G28" s="346">
        <v>6640</v>
      </c>
      <c r="H28" s="345"/>
      <c r="I28" s="346">
        <v>6640</v>
      </c>
      <c r="J28" s="345"/>
      <c r="K28" s="345">
        <f>I28+J28</f>
        <v>6640</v>
      </c>
      <c r="L28" s="345">
        <v>179</v>
      </c>
      <c r="M28" s="345">
        <f>K28+L28</f>
        <v>6819</v>
      </c>
      <c r="N28" s="345">
        <v>6819</v>
      </c>
      <c r="O28" s="585">
        <f>N28/M28*100</f>
        <v>100</v>
      </c>
    </row>
    <row r="29" spans="1:15" ht="15.75">
      <c r="A29" s="84">
        <v>41</v>
      </c>
      <c r="B29" s="259" t="s">
        <v>135</v>
      </c>
      <c r="C29" s="84">
        <v>821005</v>
      </c>
      <c r="D29" s="11" t="s">
        <v>59</v>
      </c>
      <c r="E29" s="14">
        <v>6200</v>
      </c>
      <c r="F29" s="345"/>
      <c r="G29" s="346">
        <v>6200</v>
      </c>
      <c r="H29" s="345"/>
      <c r="I29" s="346">
        <v>6200</v>
      </c>
      <c r="J29" s="345">
        <v>-6200</v>
      </c>
      <c r="K29" s="345">
        <f>I29+J29</f>
        <v>0</v>
      </c>
      <c r="L29" s="345">
        <v>22092</v>
      </c>
      <c r="M29" s="345">
        <f>K29+L29</f>
        <v>22092</v>
      </c>
      <c r="N29" s="345">
        <v>22092</v>
      </c>
      <c r="O29" s="585">
        <f>N29/M29*100</f>
        <v>100</v>
      </c>
    </row>
    <row r="30" spans="1:15" ht="15.75">
      <c r="A30" s="84">
        <v>46</v>
      </c>
      <c r="B30" s="259" t="s">
        <v>135</v>
      </c>
      <c r="C30" s="84">
        <v>821005</v>
      </c>
      <c r="D30" s="11" t="s">
        <v>59</v>
      </c>
      <c r="E30" s="14">
        <v>15000</v>
      </c>
      <c r="F30" s="345"/>
      <c r="G30" s="346">
        <v>15000</v>
      </c>
      <c r="H30" s="345"/>
      <c r="I30" s="346">
        <v>15000</v>
      </c>
      <c r="J30" s="345">
        <v>6200</v>
      </c>
      <c r="K30" s="345">
        <f>I30+J30</f>
        <v>21200</v>
      </c>
      <c r="L30" s="345">
        <v>-21200</v>
      </c>
      <c r="M30" s="345">
        <f>K30+L30</f>
        <v>0</v>
      </c>
      <c r="N30" s="345"/>
      <c r="O30" s="585"/>
    </row>
    <row r="31" spans="1:15" ht="16.5" thickBot="1">
      <c r="A31" s="88"/>
      <c r="B31" s="88"/>
      <c r="C31" s="88"/>
      <c r="D31" s="89" t="s">
        <v>81</v>
      </c>
      <c r="E31" s="90">
        <f>SUM(E28:E30)</f>
        <v>27840</v>
      </c>
      <c r="F31" s="347">
        <f>SUM(F28:F30)</f>
        <v>0</v>
      </c>
      <c r="G31" s="348">
        <f>SUM(G28:G30)</f>
        <v>27840</v>
      </c>
      <c r="H31" s="347">
        <f>SUM(H28:H30)</f>
        <v>0</v>
      </c>
      <c r="I31" s="348">
        <f>SUM(I28:I30)</f>
        <v>27840</v>
      </c>
      <c r="J31" s="347">
        <f>SUM(J27:J30)</f>
        <v>1000</v>
      </c>
      <c r="K31" s="348">
        <f>SUM(K27:K30)</f>
        <v>28840</v>
      </c>
      <c r="L31" s="347">
        <f>SUM(L27:L30)</f>
        <v>2203</v>
      </c>
      <c r="M31" s="348">
        <f>SUM(M27:M30)</f>
        <v>31043</v>
      </c>
      <c r="N31" s="348">
        <f>SUM(N27:N30)</f>
        <v>31043</v>
      </c>
      <c r="O31" s="586">
        <f>N31/M31*100</f>
        <v>100</v>
      </c>
    </row>
  </sheetData>
  <sheetProtection/>
  <mergeCells count="3">
    <mergeCell ref="A2:D2"/>
    <mergeCell ref="A1:D1"/>
    <mergeCell ref="C3:F3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2"/>
  <sheetViews>
    <sheetView zoomScalePageLayoutView="0" workbookViewId="0" topLeftCell="A7">
      <selection activeCell="L26" sqref="L26"/>
    </sheetView>
  </sheetViews>
  <sheetFormatPr defaultColWidth="9.140625" defaultRowHeight="12.75"/>
  <cols>
    <col min="1" max="1" width="43.57421875" style="0" customWidth="1"/>
    <col min="2" max="3" width="13.57421875" style="0" customWidth="1"/>
    <col min="4" max="4" width="13.421875" style="0" customWidth="1"/>
    <col min="5" max="5" width="15.8515625" style="0" hidden="1" customWidth="1"/>
    <col min="6" max="6" width="15.7109375" style="0" customWidth="1"/>
    <col min="7" max="7" width="13.421875" style="0" customWidth="1"/>
    <col min="8" max="8" width="16.57421875" style="0" customWidth="1"/>
    <col min="9" max="9" width="13.421875" style="0" customWidth="1"/>
    <col min="10" max="10" width="16.28125" style="0" customWidth="1"/>
    <col min="11" max="11" width="13.421875" style="0" customWidth="1"/>
    <col min="12" max="12" width="12.00390625" style="0" customWidth="1"/>
    <col min="13" max="13" width="12.8515625" style="583" customWidth="1"/>
  </cols>
  <sheetData>
    <row r="2" spans="1:13" ht="20.25">
      <c r="A2" s="629" t="s">
        <v>77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</row>
    <row r="3" spans="1:13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87"/>
    </row>
    <row r="5" ht="13.5" thickBot="1"/>
    <row r="6" spans="1:13" ht="15.75">
      <c r="A6" s="3"/>
      <c r="B6" s="33" t="s">
        <v>79</v>
      </c>
      <c r="C6" s="33" t="s">
        <v>295</v>
      </c>
      <c r="D6" s="33" t="s">
        <v>79</v>
      </c>
      <c r="E6" s="305" t="s">
        <v>79</v>
      </c>
      <c r="F6" s="33" t="s">
        <v>338</v>
      </c>
      <c r="G6" s="33" t="s">
        <v>79</v>
      </c>
      <c r="H6" s="33" t="s">
        <v>357</v>
      </c>
      <c r="I6" s="33" t="s">
        <v>79</v>
      </c>
      <c r="J6" s="33" t="s">
        <v>378</v>
      </c>
      <c r="K6" s="33" t="s">
        <v>79</v>
      </c>
      <c r="L6" s="33" t="s">
        <v>390</v>
      </c>
      <c r="M6" s="509" t="s">
        <v>392</v>
      </c>
    </row>
    <row r="7" spans="1:13" ht="16.5" thickBot="1">
      <c r="A7" s="5"/>
      <c r="B7" s="34">
        <v>2015</v>
      </c>
      <c r="C7" s="34"/>
      <c r="D7" s="34" t="s">
        <v>296</v>
      </c>
      <c r="E7" s="306">
        <v>2016</v>
      </c>
      <c r="F7" s="34"/>
      <c r="G7" s="34" t="s">
        <v>296</v>
      </c>
      <c r="H7" s="34"/>
      <c r="I7" s="34" t="s">
        <v>296</v>
      </c>
      <c r="J7" s="34"/>
      <c r="K7" s="34" t="s">
        <v>296</v>
      </c>
      <c r="L7" s="505">
        <v>42369</v>
      </c>
      <c r="M7" s="510" t="s">
        <v>397</v>
      </c>
    </row>
    <row r="8" spans="1:13" ht="15">
      <c r="A8" s="9"/>
      <c r="B8" s="13"/>
      <c r="C8" s="13"/>
      <c r="D8" s="98"/>
      <c r="E8" s="307"/>
      <c r="F8" s="13"/>
      <c r="G8" s="98"/>
      <c r="H8" s="13"/>
      <c r="I8" s="98"/>
      <c r="J8" s="13"/>
      <c r="K8" s="98"/>
      <c r="L8" s="98"/>
      <c r="M8" s="588"/>
    </row>
    <row r="9" spans="1:34" ht="15">
      <c r="A9" s="161" t="s">
        <v>20</v>
      </c>
      <c r="B9" s="14">
        <f>'bezne výdavky'!E306</f>
        <v>557824</v>
      </c>
      <c r="C9" s="14">
        <f>'bezne výdavky'!F306</f>
        <v>3088</v>
      </c>
      <c r="D9" s="99">
        <f>'bezne výdavky'!G306</f>
        <v>563413</v>
      </c>
      <c r="E9" s="308"/>
      <c r="F9" s="14">
        <f>'bezne výdavky'!H306</f>
        <v>17980</v>
      </c>
      <c r="G9" s="99">
        <f>D9+F9</f>
        <v>581393</v>
      </c>
      <c r="H9" s="14">
        <f>'bezne výdavky'!J306</f>
        <v>88715</v>
      </c>
      <c r="I9" s="99">
        <f>G9+H9</f>
        <v>670108</v>
      </c>
      <c r="J9" s="14">
        <f>'bezne výdavky'!L306</f>
        <v>-33257</v>
      </c>
      <c r="K9" s="99">
        <f>'bezne výdavky'!M306</f>
        <v>636851</v>
      </c>
      <c r="L9" s="99">
        <f>'bezne výdavky'!N306</f>
        <v>631094</v>
      </c>
      <c r="M9" s="589">
        <f>L9/K9*100</f>
        <v>99.09602089028674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15">
      <c r="A10" s="161" t="s">
        <v>91</v>
      </c>
      <c r="B10" s="14">
        <f>'bezne výdavky'!E307</f>
        <v>169656</v>
      </c>
      <c r="C10" s="14">
        <f>'bezne výdavky'!F307</f>
        <v>-16574</v>
      </c>
      <c r="D10" s="99">
        <f>'bezne výdavky'!G307</f>
        <v>153082</v>
      </c>
      <c r="E10" s="308"/>
      <c r="F10" s="14">
        <f>'bezne výdavky'!H307</f>
        <v>10002</v>
      </c>
      <c r="G10" s="99">
        <f>D10+F10</f>
        <v>163084</v>
      </c>
      <c r="H10" s="14">
        <f>'bezne výdavky'!J307</f>
        <v>12836</v>
      </c>
      <c r="I10" s="99">
        <f>G10+H10</f>
        <v>175920</v>
      </c>
      <c r="J10" s="14">
        <f>'bezne výdavky'!L307</f>
        <v>-5100</v>
      </c>
      <c r="K10" s="99">
        <f>'bezne výdavky'!M307</f>
        <v>170820</v>
      </c>
      <c r="L10" s="99">
        <f>'bezne výdavky'!N307</f>
        <v>128366</v>
      </c>
      <c r="M10" s="589">
        <f>L10/K10*100</f>
        <v>75.14693829762324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15">
      <c r="A11" s="161" t="s">
        <v>365</v>
      </c>
      <c r="B11" s="14"/>
      <c r="C11" s="14"/>
      <c r="D11" s="99"/>
      <c r="E11" s="308"/>
      <c r="F11" s="14"/>
      <c r="G11" s="99"/>
      <c r="H11" s="14">
        <v>53488</v>
      </c>
      <c r="I11" s="99">
        <v>53488</v>
      </c>
      <c r="J11" s="14">
        <v>14889</v>
      </c>
      <c r="K11" s="99">
        <v>68377</v>
      </c>
      <c r="L11" s="99">
        <v>68369</v>
      </c>
      <c r="M11" s="589">
        <f>L11/K11*100</f>
        <v>99.98830015941033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14.25">
      <c r="A12" s="162" t="s">
        <v>9</v>
      </c>
      <c r="B12" s="160">
        <f aca="true" t="shared" si="0" ref="B12:G12">SUM(B9:B10)</f>
        <v>727480</v>
      </c>
      <c r="C12" s="160">
        <f t="shared" si="0"/>
        <v>-13486</v>
      </c>
      <c r="D12" s="315">
        <f t="shared" si="0"/>
        <v>716495</v>
      </c>
      <c r="E12" s="309">
        <f t="shared" si="0"/>
        <v>0</v>
      </c>
      <c r="F12" s="160">
        <f t="shared" si="0"/>
        <v>27982</v>
      </c>
      <c r="G12" s="315">
        <f t="shared" si="0"/>
        <v>744477</v>
      </c>
      <c r="H12" s="160">
        <f>SUM(H9:H11)</f>
        <v>155039</v>
      </c>
      <c r="I12" s="315">
        <f>SUM(I9:I11)</f>
        <v>899516</v>
      </c>
      <c r="J12" s="160">
        <f>SUM(J9:J11)</f>
        <v>-23468</v>
      </c>
      <c r="K12" s="315">
        <f>SUM(K9:K11)</f>
        <v>876048</v>
      </c>
      <c r="L12" s="315">
        <f>SUM(L9:L11)</f>
        <v>827829</v>
      </c>
      <c r="M12" s="590">
        <f>L12/K12*100</f>
        <v>94.49584954249082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15">
      <c r="A13" s="2"/>
      <c r="B13" s="17"/>
      <c r="C13" s="17"/>
      <c r="D13" s="100"/>
      <c r="E13" s="310"/>
      <c r="F13" s="17"/>
      <c r="G13" s="100"/>
      <c r="H13" s="17"/>
      <c r="I13" s="100"/>
      <c r="J13" s="17"/>
      <c r="K13" s="100"/>
      <c r="L13" s="100"/>
      <c r="M13" s="591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ht="14.25">
      <c r="A14" s="162" t="s">
        <v>11</v>
      </c>
      <c r="B14" s="163">
        <f>'Kap.výd'!E22</f>
        <v>46000</v>
      </c>
      <c r="C14" s="163">
        <f>'Kap.výd'!F22</f>
        <v>22099</v>
      </c>
      <c r="D14" s="316">
        <f>'Kap.výd'!G22</f>
        <v>68099</v>
      </c>
      <c r="E14" s="311">
        <f>'Kap.výd'!G22</f>
        <v>68099</v>
      </c>
      <c r="F14" s="163">
        <f>'Kap.výd'!H22</f>
        <v>-9004</v>
      </c>
      <c r="G14" s="316">
        <f>D14+F14</f>
        <v>59095</v>
      </c>
      <c r="H14" s="163">
        <f>'Kap.výd'!J22</f>
        <v>-33219</v>
      </c>
      <c r="I14" s="316">
        <f>G14+H14</f>
        <v>25876</v>
      </c>
      <c r="J14" s="163">
        <f>'Kap.výd'!L22</f>
        <v>-2206</v>
      </c>
      <c r="K14" s="316">
        <f>'Kap.výd'!M22</f>
        <v>23670</v>
      </c>
      <c r="L14" s="316">
        <f>'Kap.výd'!N22</f>
        <v>23668</v>
      </c>
      <c r="M14" s="592">
        <f>L14/K14*100</f>
        <v>99.99155048584706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">
      <c r="A15" s="9"/>
      <c r="B15" s="14"/>
      <c r="C15" s="14"/>
      <c r="D15" s="99"/>
      <c r="E15" s="312"/>
      <c r="F15" s="14"/>
      <c r="G15" s="99"/>
      <c r="H15" s="14"/>
      <c r="I15" s="99"/>
      <c r="J15" s="14"/>
      <c r="K15" s="99"/>
      <c r="L15" s="99"/>
      <c r="M15" s="589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5">
      <c r="A16" s="11" t="s">
        <v>32</v>
      </c>
      <c r="B16" s="14">
        <v>6640</v>
      </c>
      <c r="C16" s="14"/>
      <c r="D16" s="99">
        <v>6640</v>
      </c>
      <c r="E16" s="308"/>
      <c r="F16" s="14"/>
      <c r="G16" s="99"/>
      <c r="H16" s="14"/>
      <c r="I16" s="99"/>
      <c r="J16" s="14"/>
      <c r="K16" s="99"/>
      <c r="L16" s="99"/>
      <c r="M16" s="589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15">
      <c r="A17" s="11" t="s">
        <v>59</v>
      </c>
      <c r="B17" s="14">
        <v>21200</v>
      </c>
      <c r="C17" s="14"/>
      <c r="D17" s="99">
        <v>21200</v>
      </c>
      <c r="E17" s="312"/>
      <c r="F17" s="14"/>
      <c r="G17" s="99"/>
      <c r="H17" s="14"/>
      <c r="I17" s="99"/>
      <c r="J17" s="14"/>
      <c r="K17" s="99"/>
      <c r="L17" s="99"/>
      <c r="M17" s="589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5">
      <c r="A18" s="164" t="s">
        <v>40</v>
      </c>
      <c r="B18" s="160">
        <f>SUM(B16:B17)</f>
        <v>27840</v>
      </c>
      <c r="C18" s="160">
        <f>SUM(C16:C17)</f>
        <v>0</v>
      </c>
      <c r="D18" s="315">
        <f>SUM(D16:D17)</f>
        <v>27840</v>
      </c>
      <c r="E18" s="313">
        <f>SUM(E16:E17)</f>
        <v>0</v>
      </c>
      <c r="F18" s="160">
        <f>'Kap.výd'!H31</f>
        <v>0</v>
      </c>
      <c r="G18" s="315">
        <f>D18+F18</f>
        <v>27840</v>
      </c>
      <c r="H18" s="160">
        <f>'Kap.výd'!J31</f>
        <v>1000</v>
      </c>
      <c r="I18" s="315">
        <f>G18+H18</f>
        <v>28840</v>
      </c>
      <c r="J18" s="160">
        <f>'Kap.výd'!L31</f>
        <v>2203</v>
      </c>
      <c r="K18" s="315">
        <f>'Kap.výd'!M31</f>
        <v>31043</v>
      </c>
      <c r="L18" s="315">
        <f>'Kap.výd'!N31</f>
        <v>31043</v>
      </c>
      <c r="M18" s="590">
        <f>L18/K18*100</f>
        <v>100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5" thickBot="1">
      <c r="A19" s="12" t="s">
        <v>22</v>
      </c>
      <c r="B19" s="18">
        <f aca="true" t="shared" si="1" ref="B19:G19">B12+B14+B18</f>
        <v>801320</v>
      </c>
      <c r="C19" s="18">
        <f t="shared" si="1"/>
        <v>8613</v>
      </c>
      <c r="D19" s="101">
        <f t="shared" si="1"/>
        <v>812434</v>
      </c>
      <c r="E19" s="314">
        <f t="shared" si="1"/>
        <v>68099</v>
      </c>
      <c r="F19" s="18">
        <f t="shared" si="1"/>
        <v>18978</v>
      </c>
      <c r="G19" s="101">
        <f t="shared" si="1"/>
        <v>831412</v>
      </c>
      <c r="H19" s="18">
        <f>H12+H14+H18</f>
        <v>122820</v>
      </c>
      <c r="I19" s="101">
        <f>I12+I14+I18</f>
        <v>954232</v>
      </c>
      <c r="J19" s="18">
        <f>J12+J14+J18</f>
        <v>-23471</v>
      </c>
      <c r="K19" s="101">
        <f>K12+K14+K18</f>
        <v>930761</v>
      </c>
      <c r="L19" s="101">
        <f>L12+L14+L18</f>
        <v>882540</v>
      </c>
      <c r="M19" s="593">
        <f>L19/K19*100</f>
        <v>94.8191855911453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14.25">
      <c r="A20" s="93"/>
      <c r="B20" s="94"/>
      <c r="C20" s="94"/>
      <c r="D20" s="94"/>
      <c r="E20" s="9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15" thickBot="1">
      <c r="A21" s="93"/>
      <c r="B21" s="94"/>
      <c r="C21" s="94"/>
      <c r="D21" s="94"/>
      <c r="E21" s="95"/>
      <c r="F21" s="94"/>
      <c r="G21" s="96"/>
      <c r="H21" s="94"/>
      <c r="I21" s="96"/>
      <c r="J21" s="94"/>
      <c r="K21" s="96"/>
      <c r="L21" s="96"/>
      <c r="M21" s="594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5.75">
      <c r="A22" s="4"/>
      <c r="B22" s="33" t="s">
        <v>79</v>
      </c>
      <c r="C22" s="33" t="s">
        <v>295</v>
      </c>
      <c r="D22" s="33" t="s">
        <v>79</v>
      </c>
      <c r="E22" s="305" t="s">
        <v>79</v>
      </c>
      <c r="F22" s="33" t="s">
        <v>338</v>
      </c>
      <c r="G22" s="33" t="s">
        <v>79</v>
      </c>
      <c r="H22" s="33" t="s">
        <v>357</v>
      </c>
      <c r="I22" s="33" t="s">
        <v>79</v>
      </c>
      <c r="J22" s="33" t="s">
        <v>378</v>
      </c>
      <c r="K22" s="33" t="s">
        <v>79</v>
      </c>
      <c r="L22" s="33" t="s">
        <v>390</v>
      </c>
      <c r="M22" s="509" t="s">
        <v>392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16.5" thickBot="1">
      <c r="A23" s="5"/>
      <c r="B23" s="34">
        <v>2015</v>
      </c>
      <c r="C23" s="34"/>
      <c r="D23" s="34" t="s">
        <v>296</v>
      </c>
      <c r="E23" s="306">
        <v>2016</v>
      </c>
      <c r="F23" s="34"/>
      <c r="G23" s="34" t="s">
        <v>296</v>
      </c>
      <c r="H23" s="34"/>
      <c r="I23" s="34" t="s">
        <v>296</v>
      </c>
      <c r="J23" s="34"/>
      <c r="K23" s="34" t="s">
        <v>296</v>
      </c>
      <c r="L23" s="505">
        <v>42369</v>
      </c>
      <c r="M23" s="510" t="s">
        <v>393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ht="14.25">
      <c r="A24" s="9"/>
      <c r="B24" s="10"/>
      <c r="C24" s="10"/>
      <c r="D24" s="320"/>
      <c r="E24" s="317"/>
      <c r="F24" s="10"/>
      <c r="G24" s="10"/>
      <c r="H24" s="10"/>
      <c r="I24" s="10"/>
      <c r="J24" s="10"/>
      <c r="K24" s="10"/>
      <c r="L24" s="10"/>
      <c r="M24" s="59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5">
      <c r="A25" s="321" t="s">
        <v>72</v>
      </c>
      <c r="B25" s="10">
        <f>príjmy!D73</f>
        <v>739180</v>
      </c>
      <c r="C25" s="10">
        <f>príjmy!E73</f>
        <v>8493</v>
      </c>
      <c r="D25" s="320">
        <f>príjmy!F73</f>
        <v>747673</v>
      </c>
      <c r="E25" s="317">
        <f>príjmy!F73</f>
        <v>747673</v>
      </c>
      <c r="F25" s="10">
        <f>príjmy!G73</f>
        <v>16751</v>
      </c>
      <c r="G25" s="10">
        <f>D25+F25</f>
        <v>764424</v>
      </c>
      <c r="H25" s="10">
        <f>príjmy!I73</f>
        <v>115246</v>
      </c>
      <c r="I25" s="10">
        <f>G25+H25</f>
        <v>879670</v>
      </c>
      <c r="J25" s="10">
        <f>príjmy!L73</f>
        <v>12938</v>
      </c>
      <c r="K25" s="10">
        <f>I25+J25</f>
        <v>892608</v>
      </c>
      <c r="L25" s="10">
        <f>príjmy!N73</f>
        <v>886640.07</v>
      </c>
      <c r="M25" s="595">
        <f>L25/K25*100</f>
        <v>99.33140527532802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ht="15">
      <c r="A26" s="321" t="s">
        <v>247</v>
      </c>
      <c r="B26" s="15">
        <f>príjmy!D83</f>
        <v>0</v>
      </c>
      <c r="C26" s="15">
        <f>príjmy!E83</f>
        <v>0</v>
      </c>
      <c r="D26" s="322">
        <f>príjmy!F83</f>
        <v>0</v>
      </c>
      <c r="E26" s="318">
        <f>príjmy!F83</f>
        <v>0</v>
      </c>
      <c r="F26" s="15">
        <f>príjmy!G83</f>
        <v>0</v>
      </c>
      <c r="G26" s="15">
        <f>D26+F26</f>
        <v>0</v>
      </c>
      <c r="H26" s="15">
        <f>príjmy!I83</f>
        <v>0</v>
      </c>
      <c r="I26" s="10">
        <f>G26+H26</f>
        <v>0</v>
      </c>
      <c r="J26" s="15">
        <f>príjmy!L83</f>
        <v>0</v>
      </c>
      <c r="K26" s="10">
        <f>I26+J26</f>
        <v>0</v>
      </c>
      <c r="L26" s="10">
        <f>príjmy!N83</f>
        <v>2079</v>
      </c>
      <c r="M26" s="59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14.25">
      <c r="A27" s="162" t="s">
        <v>8</v>
      </c>
      <c r="B27" s="160">
        <f>SUM(B25:B26)</f>
        <v>739180</v>
      </c>
      <c r="C27" s="160">
        <f>SUM(C25:C26)</f>
        <v>8493</v>
      </c>
      <c r="D27" s="315">
        <f>SUM(D25:D26)</f>
        <v>747673</v>
      </c>
      <c r="E27" s="309">
        <f>SUM(E25:E26)</f>
        <v>747673</v>
      </c>
      <c r="F27" s="160">
        <f>SUM(F25:F26)</f>
        <v>16751</v>
      </c>
      <c r="G27" s="160">
        <f>D27+F27</f>
        <v>764424</v>
      </c>
      <c r="H27" s="160">
        <f>SUM(H25:H26)</f>
        <v>115246</v>
      </c>
      <c r="I27" s="160">
        <f>SUM(I25:I26)</f>
        <v>879670</v>
      </c>
      <c r="J27" s="160"/>
      <c r="K27" s="160">
        <f>SUM(K25:K26)</f>
        <v>892608</v>
      </c>
      <c r="L27" s="160">
        <f>SUM(L25:L26)</f>
        <v>888719.07</v>
      </c>
      <c r="M27" s="596">
        <f>L27/K27*100</f>
        <v>99.56431826736932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ht="15">
      <c r="A28" s="321"/>
      <c r="B28" s="14"/>
      <c r="C28" s="14"/>
      <c r="D28" s="99"/>
      <c r="E28" s="308"/>
      <c r="F28" s="14"/>
      <c r="G28" s="422"/>
      <c r="H28" s="14"/>
      <c r="I28" s="422"/>
      <c r="J28" s="14"/>
      <c r="K28" s="422"/>
      <c r="L28" s="422"/>
      <c r="M28" s="597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ht="14.25">
      <c r="A29" s="323"/>
      <c r="B29" s="15"/>
      <c r="C29" s="15"/>
      <c r="D29" s="322"/>
      <c r="E29" s="318"/>
      <c r="F29" s="15"/>
      <c r="G29" s="422"/>
      <c r="H29" s="15"/>
      <c r="I29" s="422"/>
      <c r="J29" s="15"/>
      <c r="K29" s="422"/>
      <c r="L29" s="422"/>
      <c r="M29" s="59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14.25">
      <c r="A30" s="324" t="s">
        <v>10</v>
      </c>
      <c r="B30" s="160">
        <f>príjmy!D77</f>
        <v>46000</v>
      </c>
      <c r="C30" s="160">
        <f>príjmy!E77</f>
        <v>0</v>
      </c>
      <c r="D30" s="315">
        <f>B30+C30</f>
        <v>46000</v>
      </c>
      <c r="E30" s="309">
        <f>príjmy!F77</f>
        <v>46000</v>
      </c>
      <c r="F30" s="160">
        <f>príjmy!G77</f>
        <v>0</v>
      </c>
      <c r="G30" s="160">
        <f>D30+F30</f>
        <v>46000</v>
      </c>
      <c r="H30" s="160">
        <f>príjmy!I77</f>
        <v>-8400</v>
      </c>
      <c r="I30" s="160">
        <f>G30+H30</f>
        <v>37600</v>
      </c>
      <c r="J30" s="160">
        <f>príjmy!L77</f>
        <v>4456</v>
      </c>
      <c r="K30" s="160">
        <f>I30+J30</f>
        <v>42056</v>
      </c>
      <c r="L30" s="160">
        <f>príjmy!N77</f>
        <v>42055</v>
      </c>
      <c r="M30" s="596">
        <f>L30/K30*100</f>
        <v>99.99762221799506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ht="15">
      <c r="A31" s="325"/>
      <c r="B31" s="14"/>
      <c r="C31" s="14"/>
      <c r="D31" s="99"/>
      <c r="E31" s="308"/>
      <c r="F31" s="14"/>
      <c r="G31" s="422"/>
      <c r="H31" s="14"/>
      <c r="I31" s="422"/>
      <c r="J31" s="14"/>
      <c r="K31" s="422"/>
      <c r="L31" s="422"/>
      <c r="M31" s="597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ht="15">
      <c r="A32" s="325"/>
      <c r="B32" s="14"/>
      <c r="C32" s="14"/>
      <c r="D32" s="99"/>
      <c r="E32" s="308"/>
      <c r="F32" s="14"/>
      <c r="G32" s="422"/>
      <c r="H32" s="14"/>
      <c r="I32" s="422"/>
      <c r="J32" s="14"/>
      <c r="K32" s="422"/>
      <c r="L32" s="422"/>
      <c r="M32" s="597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14.25">
      <c r="A33" s="326"/>
      <c r="B33" s="15"/>
      <c r="C33" s="15"/>
      <c r="D33" s="322"/>
      <c r="E33" s="318"/>
      <c r="F33" s="15"/>
      <c r="G33" s="422"/>
      <c r="H33" s="15"/>
      <c r="I33" s="422"/>
      <c r="J33" s="15"/>
      <c r="K33" s="422"/>
      <c r="L33" s="422"/>
      <c r="M33" s="597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ht="14.25">
      <c r="A34" s="324" t="s">
        <v>60</v>
      </c>
      <c r="B34" s="160">
        <f>príjmy!D82</f>
        <v>16140</v>
      </c>
      <c r="C34" s="160">
        <f>príjmy!E82</f>
        <v>4549</v>
      </c>
      <c r="D34" s="315">
        <f>príjmy!F82</f>
        <v>20689</v>
      </c>
      <c r="E34" s="309">
        <f>príjmy!F82</f>
        <v>20689</v>
      </c>
      <c r="F34" s="160">
        <f>príjmy!G82</f>
        <v>2833</v>
      </c>
      <c r="G34" s="160">
        <f>D34+F34</f>
        <v>23522</v>
      </c>
      <c r="H34" s="160">
        <f>príjmy!I82</f>
        <v>6350</v>
      </c>
      <c r="I34" s="160">
        <f>G34+H34</f>
        <v>29872</v>
      </c>
      <c r="J34" s="160">
        <f>príjmy!L82</f>
        <v>-27305</v>
      </c>
      <c r="K34" s="160">
        <f>I34+J34</f>
        <v>2567</v>
      </c>
      <c r="L34" s="160">
        <f>príjmy!N82</f>
        <v>2566</v>
      </c>
      <c r="M34" s="596">
        <f>L34/K34*100</f>
        <v>99.9610440202571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ht="15" thickBot="1">
      <c r="A35" s="327" t="s">
        <v>61</v>
      </c>
      <c r="B35" s="19">
        <f aca="true" t="shared" si="2" ref="B35:G35">B34+B30+B27</f>
        <v>801320</v>
      </c>
      <c r="C35" s="19">
        <f t="shared" si="2"/>
        <v>13042</v>
      </c>
      <c r="D35" s="328">
        <f t="shared" si="2"/>
        <v>814362</v>
      </c>
      <c r="E35" s="319">
        <f t="shared" si="2"/>
        <v>814362</v>
      </c>
      <c r="F35" s="19">
        <f t="shared" si="2"/>
        <v>19584</v>
      </c>
      <c r="G35" s="19">
        <f t="shared" si="2"/>
        <v>833946</v>
      </c>
      <c r="H35" s="19">
        <f>H34+H30+H27</f>
        <v>113196</v>
      </c>
      <c r="I35" s="19">
        <f>I34+I30+I27</f>
        <v>947142</v>
      </c>
      <c r="J35" s="19">
        <f>J34+J30+J27</f>
        <v>-22849</v>
      </c>
      <c r="K35" s="19">
        <f>K34+K30+K27</f>
        <v>937231</v>
      </c>
      <c r="L35" s="19">
        <f>L34+L30+L27</f>
        <v>933340.07</v>
      </c>
      <c r="M35" s="598">
        <f>L35/K35*100</f>
        <v>99.58484834581868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2:34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2:34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2:34" ht="13.5" thickBo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14.25">
      <c r="A40" s="6" t="s">
        <v>13</v>
      </c>
      <c r="B40" s="20">
        <f aca="true" t="shared" si="3" ref="B40:G40">B35</f>
        <v>801320</v>
      </c>
      <c r="C40" s="20">
        <f t="shared" si="3"/>
        <v>13042</v>
      </c>
      <c r="D40" s="21">
        <f t="shared" si="3"/>
        <v>814362</v>
      </c>
      <c r="E40" s="21">
        <f t="shared" si="3"/>
        <v>814362</v>
      </c>
      <c r="F40" s="20">
        <f t="shared" si="3"/>
        <v>19584</v>
      </c>
      <c r="G40" s="21">
        <f t="shared" si="3"/>
        <v>833946</v>
      </c>
      <c r="H40" s="20">
        <f>H35</f>
        <v>113196</v>
      </c>
      <c r="I40" s="21">
        <f>I35</f>
        <v>947142</v>
      </c>
      <c r="J40" s="20">
        <f>J35</f>
        <v>-22849</v>
      </c>
      <c r="K40" s="21">
        <f>K35</f>
        <v>937231</v>
      </c>
      <c r="L40" s="21">
        <f>L35</f>
        <v>933340.07</v>
      </c>
      <c r="M40" s="599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ht="14.25">
      <c r="A41" s="7" t="s">
        <v>7</v>
      </c>
      <c r="B41" s="22">
        <f aca="true" t="shared" si="4" ref="B41:G41">B19</f>
        <v>801320</v>
      </c>
      <c r="C41" s="22">
        <f t="shared" si="4"/>
        <v>8613</v>
      </c>
      <c r="D41" s="23">
        <f t="shared" si="4"/>
        <v>812434</v>
      </c>
      <c r="E41" s="23">
        <f t="shared" si="4"/>
        <v>68099</v>
      </c>
      <c r="F41" s="22">
        <f t="shared" si="4"/>
        <v>18978</v>
      </c>
      <c r="G41" s="23">
        <f t="shared" si="4"/>
        <v>831412</v>
      </c>
      <c r="H41" s="22">
        <f>H19</f>
        <v>122820</v>
      </c>
      <c r="I41" s="23">
        <f>I19</f>
        <v>954232</v>
      </c>
      <c r="J41" s="22">
        <f>J19</f>
        <v>-23471</v>
      </c>
      <c r="K41" s="23">
        <f>K19</f>
        <v>930761</v>
      </c>
      <c r="L41" s="23">
        <f>L19</f>
        <v>882540</v>
      </c>
      <c r="M41" s="59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ht="15" thickBot="1">
      <c r="A42" s="8" t="s">
        <v>12</v>
      </c>
      <c r="B42" s="24">
        <f aca="true" t="shared" si="5" ref="B42:G42">B40-B41</f>
        <v>0</v>
      </c>
      <c r="C42" s="24">
        <f t="shared" si="5"/>
        <v>4429</v>
      </c>
      <c r="D42" s="25">
        <f t="shared" si="5"/>
        <v>1928</v>
      </c>
      <c r="E42" s="25">
        <f t="shared" si="5"/>
        <v>746263</v>
      </c>
      <c r="F42" s="24">
        <f t="shared" si="5"/>
        <v>606</v>
      </c>
      <c r="G42" s="25">
        <f t="shared" si="5"/>
        <v>2534</v>
      </c>
      <c r="H42" s="24">
        <f>H40-H41</f>
        <v>-9624</v>
      </c>
      <c r="I42" s="25">
        <f>I40-I41</f>
        <v>-7090</v>
      </c>
      <c r="J42" s="24">
        <f>J40-J41</f>
        <v>622</v>
      </c>
      <c r="K42" s="25">
        <f>K40-K41</f>
        <v>6470</v>
      </c>
      <c r="L42" s="25">
        <f>L40-L41</f>
        <v>50800.06999999995</v>
      </c>
      <c r="M42" s="599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</sheetData>
  <sheetProtection/>
  <mergeCells count="1">
    <mergeCell ref="A2:M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Prednosta</cp:lastModifiedBy>
  <cp:lastPrinted>2016-12-16T14:19:05Z</cp:lastPrinted>
  <dcterms:created xsi:type="dcterms:W3CDTF">2007-11-27T07:38:22Z</dcterms:created>
  <dcterms:modified xsi:type="dcterms:W3CDTF">2016-12-16T14:19:29Z</dcterms:modified>
  <cp:category/>
  <cp:version/>
  <cp:contentType/>
  <cp:contentStatus/>
</cp:coreProperties>
</file>