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55" windowWidth="11340" windowHeight="8070" activeTab="4"/>
  </bookViews>
  <sheets>
    <sheet name="príjmy" sheetId="1" r:id="rId1"/>
    <sheet name="bezne výdavky" sheetId="2" r:id="rId2"/>
    <sheet name="Kap.výd" sheetId="3" r:id="rId3"/>
    <sheet name="Rekapitulácia" sheetId="4" r:id="rId4"/>
    <sheet name="I.strana" sheetId="5" r:id="rId5"/>
  </sheets>
  <definedNames>
    <definedName name="_xlnm._FilterDatabase" localSheetId="2" hidden="1">'Kap.výd'!$C$2:$C$32</definedName>
  </definedNames>
  <calcPr fullCalcOnLoad="1"/>
</workbook>
</file>

<file path=xl/sharedStrings.xml><?xml version="1.0" encoding="utf-8"?>
<sst xmlns="http://schemas.openxmlformats.org/spreadsheetml/2006/main" count="828" uniqueCount="390">
  <si>
    <t xml:space="preserve">Cestovné </t>
  </si>
  <si>
    <t>Všeobecný materiál</t>
  </si>
  <si>
    <t>Knihy a časopisy</t>
  </si>
  <si>
    <t>Nehmotný majetok</t>
  </si>
  <si>
    <t>Reprez.-vec.dary,pohost.</t>
  </si>
  <si>
    <t>Údržba výpočtovej tech.</t>
  </si>
  <si>
    <t xml:space="preserve">Školenie </t>
  </si>
  <si>
    <t xml:space="preserve">Poplatky a odvody </t>
  </si>
  <si>
    <t>Naturálna mzda-ošat.zamest.</t>
  </si>
  <si>
    <t>Poistenie majetku</t>
  </si>
  <si>
    <t>Prídely do soc. fondu</t>
  </si>
  <si>
    <t>PN</t>
  </si>
  <si>
    <t>Výdavky celkom</t>
  </si>
  <si>
    <t>Stravovanie - str.listky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</si>
  <si>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</si>
  <si>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</si>
  <si>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</si>
  <si>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</si>
  <si>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</si>
  <si>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</si>
  <si>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</si>
  <si>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</si>
  <si>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</si>
  <si>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Doplnové dôchodkove poist.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</si>
  <si>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</si>
  <si>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</si>
  <si>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</si>
  <si>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</si>
  <si>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</si>
  <si>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</si>
  <si>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 bytov a nebyt.priestor</t>
  </si>
  <si>
    <t>Daň za užívanie verejného priestranstva</t>
  </si>
  <si>
    <t>Za komunálne odpady a drobné stav.od.</t>
  </si>
  <si>
    <t>Príjmy z prenajatých pozemkov</t>
  </si>
  <si>
    <t>Príjmy z prenajatých budov, priestorov</t>
  </si>
  <si>
    <t>212003/09</t>
  </si>
  <si>
    <t>Prenájom kultúrný dom</t>
  </si>
  <si>
    <t>212003/13</t>
  </si>
  <si>
    <t>Nájomné byty 6.b.j.</t>
  </si>
  <si>
    <t>Za porušenie predpisov</t>
  </si>
  <si>
    <t>223001/03</t>
  </si>
  <si>
    <t>Ostatné poplatky-kopír, relácia</t>
  </si>
  <si>
    <t>223002/01</t>
  </si>
  <si>
    <t>Za stravné</t>
  </si>
  <si>
    <t>Poplatky za znečistenie ovzdušia</t>
  </si>
  <si>
    <t>Z výťažkov z lotérií a iných hier</t>
  </si>
  <si>
    <t>Príjmy z dobropisov</t>
  </si>
  <si>
    <t>Garanty: recyklácia odpadu</t>
  </si>
  <si>
    <t>Matrika- transfer na matričnú činnosť</t>
  </si>
  <si>
    <t>Hmotná núdza - strava. škol.potreby</t>
  </si>
  <si>
    <t>Transfer na školstvo</t>
  </si>
  <si>
    <t>MŠ-transfer na výchovu a vzdelávanie</t>
  </si>
  <si>
    <t>Prenes.výkon št.správy-životné prost, cesty</t>
  </si>
  <si>
    <t>Prenes.výkon št.správy-evidencia obyvateľ.</t>
  </si>
  <si>
    <t>Kapitálové príjmy spolu</t>
  </si>
  <si>
    <t>Príjmové finančné operácie</t>
  </si>
  <si>
    <t>PRÍJMY SPOLU</t>
  </si>
  <si>
    <t>Splátka istiny ŠFRB</t>
  </si>
  <si>
    <t>Odvody zo mzdy</t>
  </si>
  <si>
    <t>Pošt. a telekom.sl.,rozhlas</t>
  </si>
  <si>
    <t>Štúdia, posudky</t>
  </si>
  <si>
    <t>Kolkové známky</t>
  </si>
  <si>
    <t>Kominárske práce</t>
  </si>
  <si>
    <t>Výnos dane z príjmov poukázaný územ.sam.</t>
  </si>
  <si>
    <t>Nájom zariadení</t>
  </si>
  <si>
    <t>VU SR UPSVAR</t>
  </si>
  <si>
    <t>Volby</t>
  </si>
  <si>
    <t>Daň za predajné automaty</t>
  </si>
  <si>
    <t>Oprava a údržba - mot. vozidiel</t>
  </si>
  <si>
    <t xml:space="preserve">Energia, plyn </t>
  </si>
  <si>
    <t>Všeobecné služby</t>
  </si>
  <si>
    <t>Bývanie</t>
  </si>
  <si>
    <t>DDP</t>
  </si>
  <si>
    <t>Finančné  operácie spolu</t>
  </si>
  <si>
    <t>Oprava strojov, udrzba kotlov</t>
  </si>
  <si>
    <t>Tovary a služby</t>
  </si>
  <si>
    <t>Kosačky -olej, PHM</t>
  </si>
  <si>
    <t>PHM taktor</t>
  </si>
  <si>
    <t>Vrátenie prostriedkov</t>
  </si>
  <si>
    <t>223001/01</t>
  </si>
  <si>
    <t>Interierové vybavenie</t>
  </si>
  <si>
    <t>Povinne zmluvne poistenie</t>
  </si>
  <si>
    <t>637004/04</t>
  </si>
  <si>
    <t>Všeobec. Služby</t>
  </si>
  <si>
    <t>637004/05</t>
  </si>
  <si>
    <t>Odvoz odpadovej vody</t>
  </si>
  <si>
    <t>Jednotlivci-prídavky na deti</t>
  </si>
  <si>
    <t>Udržba výpočtovej techniky</t>
  </si>
  <si>
    <t>Ošatné zamest.</t>
  </si>
  <si>
    <t xml:space="preserve">PHM </t>
  </si>
  <si>
    <t>Miestna komunikácia-udržba ciest</t>
  </si>
  <si>
    <t>Elektrina dom smútku</t>
  </si>
  <si>
    <t xml:space="preserve">Opr.,údr a rekonšt. </t>
  </si>
  <si>
    <t>Služby- čistenie obrusov</t>
  </si>
  <si>
    <t>Kosačka olej</t>
  </si>
  <si>
    <t>Oprava budovy</t>
  </si>
  <si>
    <t>Turnaj starostu obce</t>
  </si>
  <si>
    <t>Mzdy, príplatky, náhrady</t>
  </si>
  <si>
    <t>Telefon, postovne</t>
  </si>
  <si>
    <t>Elektricka energia a plyn</t>
  </si>
  <si>
    <t>Poštovne a telekom služby</t>
  </si>
  <si>
    <t>Všeobecný materiál, čist.potr.</t>
  </si>
  <si>
    <t>Interierové vybavenia</t>
  </si>
  <si>
    <t>Školenie</t>
  </si>
  <si>
    <t>Revizia zariadení</t>
  </si>
  <si>
    <t>Suťaž na den deti</t>
  </si>
  <si>
    <t>Dotácia na dopravné</t>
  </si>
  <si>
    <t>Poistenie ZS</t>
  </si>
  <si>
    <t>Prídel do soc.fond</t>
  </si>
  <si>
    <t>Hmotná núdza strava</t>
  </si>
  <si>
    <t>Mzda, príplatok, náhrada ŠKD</t>
  </si>
  <si>
    <t>Všeobecný material</t>
  </si>
  <si>
    <t>Verejné osvetlenie- energia</t>
  </si>
  <si>
    <t>Verejné osvetlenie- udrzba</t>
  </si>
  <si>
    <t>Mzdy, príplatky, náhrady, odmeny</t>
  </si>
  <si>
    <t>PHM ocu</t>
  </si>
  <si>
    <t>Skolenie</t>
  </si>
  <si>
    <t>Odvoz odpadku</t>
  </si>
  <si>
    <t>Uskladnenie odpadu TKO</t>
  </si>
  <si>
    <t>Poplatky v banke</t>
  </si>
  <si>
    <t>637005/02</t>
  </si>
  <si>
    <t>Specialne služby</t>
  </si>
  <si>
    <t>Výpočtová technika</t>
  </si>
  <si>
    <t>Special služby</t>
  </si>
  <si>
    <t>Prac.odev</t>
  </si>
  <si>
    <t xml:space="preserve">Oprava strojov </t>
  </si>
  <si>
    <t xml:space="preserve">Rozpočet </t>
  </si>
  <si>
    <t>01116</t>
  </si>
  <si>
    <t>0112</t>
  </si>
  <si>
    <t>0620</t>
  </si>
  <si>
    <t>0133</t>
  </si>
  <si>
    <t>0160</t>
  </si>
  <si>
    <t>0320</t>
  </si>
  <si>
    <t>Ekon.</t>
  </si>
  <si>
    <t>klsifikácia</t>
  </si>
  <si>
    <t>Názov položky</t>
  </si>
  <si>
    <t>Odchodné ZS</t>
  </si>
  <si>
    <t>Sutaze DD</t>
  </si>
  <si>
    <t>223001/05</t>
  </si>
  <si>
    <t>Ostat.material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</si>
  <si>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</si>
  <si>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</si>
  <si>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</si>
  <si>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</si>
  <si>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</si>
  <si>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0640</t>
  </si>
  <si>
    <t>0740</t>
  </si>
  <si>
    <t>0810</t>
  </si>
  <si>
    <t>0911</t>
  </si>
  <si>
    <t>0912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</si>
  <si>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</si>
  <si>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</si>
  <si>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</si>
  <si>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</si>
  <si>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</si>
  <si>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</si>
  <si>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</si>
  <si>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</si>
  <si>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</si>
  <si>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240 - NEDAŇOVÉ PRÍJMY - úroky z tuz.uverov a pôžičiek</t>
  </si>
  <si>
    <t>290 - INÉ NEDAŇOVÉ PRÍJMY</t>
  </si>
  <si>
    <t>300 - Garanty a transfery</t>
  </si>
  <si>
    <t>Obec -bežné príjmy</t>
  </si>
  <si>
    <t>Pracovné odevy. ochranne p.</t>
  </si>
  <si>
    <t>Príspevky MŠ</t>
  </si>
  <si>
    <t>Príspevky od rodičov klub detí</t>
  </si>
  <si>
    <t>Z náhrad poistného plnenia</t>
  </si>
  <si>
    <t>Služby</t>
  </si>
  <si>
    <t>Odvody</t>
  </si>
  <si>
    <t>Transfer na Stav.úrad</t>
  </si>
  <si>
    <t>Správne poplatky- výherné</t>
  </si>
  <si>
    <t>223001/10</t>
  </si>
  <si>
    <t>Manipulačný poplatok- zberny dvor</t>
  </si>
  <si>
    <t>oprava</t>
  </si>
  <si>
    <t>Prečistenie odtok. rúr</t>
  </si>
  <si>
    <t>Výpočtová technika ZŠ</t>
  </si>
  <si>
    <t>Dobravné jednotlivci</t>
  </si>
  <si>
    <t>Povinné zmluv. poistenie-traktor, príves</t>
  </si>
  <si>
    <t xml:space="preserve">Kurzy a súťaže, turnaj star., </t>
  </si>
  <si>
    <t>Potraviny (prídav, na deti)</t>
  </si>
  <si>
    <t>Opr.,údr a rekonšt. /OCU,/</t>
  </si>
  <si>
    <t xml:space="preserve">                Rekapitulácia  príjmov a výdavkov</t>
  </si>
  <si>
    <t>634002/01</t>
  </si>
  <si>
    <t>Oprava has.čerpadla</t>
  </si>
  <si>
    <t>Bežné príjmy ZŠ s VJM</t>
  </si>
  <si>
    <t>Odchodné OcU</t>
  </si>
  <si>
    <t>Rozpočet</t>
  </si>
  <si>
    <t>0116</t>
  </si>
  <si>
    <t>08209</t>
  </si>
  <si>
    <t>Finančné operácie</t>
  </si>
  <si>
    <t>Finančné operácie spolu</t>
  </si>
  <si>
    <t xml:space="preserve">       OBEC ŠTVRTOK NA OSTROVE</t>
  </si>
  <si>
    <t>Odmeny poslancov OZ</t>
  </si>
  <si>
    <t>Obecné noviny Hírnok</t>
  </si>
  <si>
    <t>Cintorín licencia</t>
  </si>
  <si>
    <t>Software update</t>
  </si>
  <si>
    <t>Kód</t>
  </si>
  <si>
    <t>zdroja</t>
  </si>
  <si>
    <t>11U1</t>
  </si>
  <si>
    <t>11U2</t>
  </si>
  <si>
    <t>Enviromentálny fond, Zberný dvor EU</t>
  </si>
  <si>
    <t>MŽP SR - OP ŽP- Zberný dvor ŠR</t>
  </si>
  <si>
    <t>131 C</t>
  </si>
  <si>
    <t>Mzdy</t>
  </si>
  <si>
    <t xml:space="preserve"> Príplatok</t>
  </si>
  <si>
    <t>Odmeny</t>
  </si>
  <si>
    <t/>
  </si>
  <si>
    <t>rozpočtu</t>
  </si>
  <si>
    <t>Učebné pomôcky</t>
  </si>
  <si>
    <t>633009/02</t>
  </si>
  <si>
    <t>Oprava výpočtovej techniky</t>
  </si>
  <si>
    <t>Bežné výdavky ZŠ s VJM s právnou subjekt.</t>
  </si>
  <si>
    <t>Bežné príjmy - ZŠ s VJM s právnou subjek.</t>
  </si>
  <si>
    <t>Vo Štvrtok na Ostrove</t>
  </si>
  <si>
    <t>FNC</t>
  </si>
  <si>
    <t>Program</t>
  </si>
  <si>
    <t>Služby- učtovníctvo externe</t>
  </si>
  <si>
    <t>Poplatok TV, rádio</t>
  </si>
  <si>
    <t>Príspevky v člensk.organiz.</t>
  </si>
  <si>
    <t>Propagácia a marketing</t>
  </si>
  <si>
    <t>Reklama, iznezrcia</t>
  </si>
  <si>
    <t>Služby občanom</t>
  </si>
  <si>
    <t>633015/05</t>
  </si>
  <si>
    <t>Cintorín palivo do kosačky</t>
  </si>
  <si>
    <t>Bezpečnosť</t>
  </si>
  <si>
    <t>BOZP</t>
  </si>
  <si>
    <t>Odpadové hospodárstvo</t>
  </si>
  <si>
    <t>PHM- zberný dvor</t>
  </si>
  <si>
    <t xml:space="preserve">Oprava strojov, udrzba </t>
  </si>
  <si>
    <t>Komunikácia a doprava</t>
  </si>
  <si>
    <t>Vzdelávanie</t>
  </si>
  <si>
    <t>0960</t>
  </si>
  <si>
    <t>Šport</t>
  </si>
  <si>
    <t>Príspevky nezisk .organi</t>
  </si>
  <si>
    <t>Kultúra</t>
  </si>
  <si>
    <t>08205</t>
  </si>
  <si>
    <t>Den obce</t>
  </si>
  <si>
    <t>Podpora podujatí - Spevácky zbor</t>
  </si>
  <si>
    <t>Podpora podujatí- Dom matiek</t>
  </si>
  <si>
    <t>Podpora ostat. Podujatí</t>
  </si>
  <si>
    <t>Príspevok- Spol. Sv. Jakub</t>
  </si>
  <si>
    <t>Sociálne služby</t>
  </si>
  <si>
    <t>0820</t>
  </si>
  <si>
    <t>Deň dôchodcov</t>
  </si>
  <si>
    <t>Úrok - ŠFRB</t>
  </si>
  <si>
    <t>0660</t>
  </si>
  <si>
    <t>0510</t>
  </si>
  <si>
    <t>Všeobecný materiál- obecné evidencie</t>
  </si>
  <si>
    <t>Mzdy- matrika</t>
  </si>
  <si>
    <t>Mzdy- zdravotné stredisko</t>
  </si>
  <si>
    <t>Odvody zo mzdy- zdravotné stredisko</t>
  </si>
  <si>
    <t>Pošt. a telekom.sl.,rozhlas- SU</t>
  </si>
  <si>
    <t xml:space="preserve">Urok z úveru VUB </t>
  </si>
  <si>
    <t xml:space="preserve">Kapitálové výdavky </t>
  </si>
  <si>
    <t>Manažment</t>
  </si>
  <si>
    <t>Činnosť orgánov obce</t>
  </si>
  <si>
    <t>Riadenie a evidencia majetku</t>
  </si>
  <si>
    <t>Finančné riadenie</t>
  </si>
  <si>
    <t>Členstvo obce v združeniach</t>
  </si>
  <si>
    <t>Kontrola</t>
  </si>
  <si>
    <t>Spravodajca – Hírnök</t>
  </si>
  <si>
    <t>Webstránka obce</t>
  </si>
  <si>
    <t>Obecné evidencie</t>
  </si>
  <si>
    <t>Matrika</t>
  </si>
  <si>
    <t>Zdravotné stredisko</t>
  </si>
  <si>
    <t>Stavebný úrad</t>
  </si>
  <si>
    <t>Cintorín a dom smútku</t>
  </si>
  <si>
    <t>Protipožiarna ochrana</t>
  </si>
  <si>
    <t>Civilná ochrana</t>
  </si>
  <si>
    <t>Verejné osvetlenie</t>
  </si>
  <si>
    <t>Separovaný zber odpadu</t>
  </si>
  <si>
    <t>Materská škola</t>
  </si>
  <si>
    <t>Školská jedáleň pri MŠ</t>
  </si>
  <si>
    <t>Základná škola 1-4. Ročník</t>
  </si>
  <si>
    <t>Klub detí pri ZŠ 1-4.</t>
  </si>
  <si>
    <t>Podpora TJ</t>
  </si>
  <si>
    <t>Športové ihrisko</t>
  </si>
  <si>
    <t>Kultúrny dom a knižnica</t>
  </si>
  <si>
    <t>Deň obce</t>
  </si>
  <si>
    <t>Spevácký zbor Štvrtok na Ostrove</t>
  </si>
  <si>
    <t>Klub matiek</t>
  </si>
  <si>
    <t>Adventné podujatia</t>
  </si>
  <si>
    <t>Klub dôchodcov</t>
  </si>
  <si>
    <t>Nájomné byty</t>
  </si>
  <si>
    <t>Spolu bežné výdavky</t>
  </si>
  <si>
    <t>Bežné výdavky ZŠ s VJM s právnou subjek.</t>
  </si>
  <si>
    <t>po III.úprave</t>
  </si>
  <si>
    <t>Dotácia -  nepedagogickí zamestnanci</t>
  </si>
  <si>
    <t>Dotácia- MDVRR SR - miestne komunikácie</t>
  </si>
  <si>
    <t>Príspevok ÚPSVR §50j</t>
  </si>
  <si>
    <t>Rekonštrukcia OcÚ</t>
  </si>
  <si>
    <t>Plán, manažment a kontrola</t>
  </si>
  <si>
    <t>Prog</t>
  </si>
  <si>
    <t>ram</t>
  </si>
  <si>
    <t>Podpra ostat. kultur. podujatí a organiz.</t>
  </si>
  <si>
    <t>Prostr. pre život- verej. priest.</t>
  </si>
  <si>
    <t>Stoková kanal.sieť, prečerp. stan.</t>
  </si>
  <si>
    <t xml:space="preserve"> Zber a likvidácia komun. odpadu</t>
  </si>
  <si>
    <t>Rekonštrukcia a modernizácia KD</t>
  </si>
  <si>
    <t>Revitalizácia okolia Sv. Floriána</t>
  </si>
  <si>
    <t>Rekonštrukcia miestných komunikácií</t>
  </si>
  <si>
    <t>Za predaj výrobkov a služieb</t>
  </si>
  <si>
    <t>221004/01</t>
  </si>
  <si>
    <t>Ostat.poplatky za overenie</t>
  </si>
  <si>
    <t>Ost. Poplatky- Stav.úrad</t>
  </si>
  <si>
    <t>Vratky Ocu</t>
  </si>
  <si>
    <t>Oprava traktora zberný dvor</t>
  </si>
  <si>
    <t>PN MŠ</t>
  </si>
  <si>
    <t>Nájom za pozemky cintorína</t>
  </si>
  <si>
    <t xml:space="preserve"> Zberný dvor EU</t>
  </si>
  <si>
    <t>Rímskokatolická cirkev</t>
  </si>
  <si>
    <t>IV. úprava</t>
  </si>
  <si>
    <t>po IV. úprave</t>
  </si>
  <si>
    <t>IV.zmena</t>
  </si>
  <si>
    <t>po IV.úprave</t>
  </si>
  <si>
    <t>IV. zmena</t>
  </si>
  <si>
    <t>Ocenenie žiakov-jednotlivci</t>
  </si>
  <si>
    <t>Úbor pre spevácky zbor</t>
  </si>
  <si>
    <t>Servis prívesu</t>
  </si>
  <si>
    <t>633006/1</t>
  </si>
  <si>
    <t>Príplatky MŠ -zvýšenie 5%</t>
  </si>
  <si>
    <t>Počítač</t>
  </si>
  <si>
    <t>Poplatky sudne</t>
  </si>
  <si>
    <t>Všeobecne sluzby</t>
  </si>
  <si>
    <t>Sociálna požíčka</t>
  </si>
  <si>
    <t>Mzdy a príplatky ÚPSVR §50j</t>
  </si>
  <si>
    <t>Odvody do poisťovne ÚPSVR §50j</t>
  </si>
  <si>
    <t>Všeobecná material-knihy</t>
  </si>
  <si>
    <t>Údržba budovy MŠ</t>
  </si>
  <si>
    <t>Dopravné</t>
  </si>
  <si>
    <t>SJ update software</t>
  </si>
  <si>
    <t>637012/01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</si>
  <si>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</si>
  <si>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</si>
  <si>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</si>
  <si>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</si>
  <si>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</si>
  <si>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Služby- audit. práv. sluzby</t>
  </si>
  <si>
    <t>Elektricka energia, plyn</t>
  </si>
  <si>
    <t>Odvodňovací systém-Škôlska ulica</t>
  </si>
  <si>
    <t>Aktivácia § 52</t>
  </si>
  <si>
    <t>Poistenie osoby</t>
  </si>
  <si>
    <t>635004/01</t>
  </si>
  <si>
    <t>Oprava strojov, udrzba -prečerp.</t>
  </si>
  <si>
    <t>Príspekvy na činnosť</t>
  </si>
  <si>
    <t>0412</t>
  </si>
  <si>
    <t>Ochranné  ÚPSVR §52</t>
  </si>
  <si>
    <t>Prídel do soc.fond §50j</t>
  </si>
  <si>
    <t>Údržba koltov</t>
  </si>
  <si>
    <t>ZŠ slov. update</t>
  </si>
  <si>
    <t>Iné príjmy</t>
  </si>
  <si>
    <t>Skladník CO</t>
  </si>
  <si>
    <t>Granty</t>
  </si>
  <si>
    <t>Uloženie odpadu</t>
  </si>
  <si>
    <t>Poplatok za uloženie odpadu</t>
  </si>
  <si>
    <t xml:space="preserve">plyn </t>
  </si>
  <si>
    <t xml:space="preserve">Plyn </t>
  </si>
  <si>
    <t>Špecialnych automobilov</t>
  </si>
  <si>
    <t>0460</t>
  </si>
  <si>
    <t>Odmeny volby</t>
  </si>
  <si>
    <t>Poistné  ÚPSVR §52</t>
  </si>
  <si>
    <t>0560</t>
  </si>
  <si>
    <t>Odvody Proti. Povod.</t>
  </si>
  <si>
    <t>Parkovné karty</t>
  </si>
  <si>
    <t>Nájom Rímskokat. Cirkev</t>
  </si>
  <si>
    <t>Softver licenie</t>
  </si>
  <si>
    <t>Pracovné náradie ÚPSVR §52</t>
  </si>
  <si>
    <t>Interiérové vybavenie Nábytok</t>
  </si>
  <si>
    <t xml:space="preserve">Dohoda </t>
  </si>
  <si>
    <t>Špecialne služby</t>
  </si>
  <si>
    <t>Prevádzk. stroje, prístroje</t>
  </si>
  <si>
    <t>BOZB</t>
  </si>
  <si>
    <t>Skutočnosť</t>
  </si>
  <si>
    <t>Odvody zo mzdy voľby</t>
  </si>
  <si>
    <t>PHM OCU</t>
  </si>
  <si>
    <t>Všeobecný material OCU</t>
  </si>
  <si>
    <t>Mzdy, odmeny</t>
  </si>
  <si>
    <t>Príspevok -spol Sv. Jakuba</t>
  </si>
  <si>
    <t>k 31.12.2013</t>
  </si>
  <si>
    <t>%</t>
  </si>
  <si>
    <t>plnenia</t>
  </si>
  <si>
    <t>Vyhodnotenie rozpočtu obce za rok 2013</t>
  </si>
  <si>
    <t>čerpania</t>
  </si>
  <si>
    <t>Licencie automaty</t>
  </si>
  <si>
    <t>Sociálne znevýhod. Žiaci</t>
  </si>
  <si>
    <t>Náhradné diely</t>
  </si>
  <si>
    <t>Licencie</t>
  </si>
  <si>
    <t xml:space="preserve">Vyhodnotenie rozpočtu obce </t>
  </si>
  <si>
    <t xml:space="preserve"> </t>
  </si>
  <si>
    <t>za rok 2013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</si>
</sst>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k"/>
    <numFmt numFmtId="173" formatCode="_-* #,##0.00\ [$Sk-41B]_-;\-* #,##0.00\ [$Sk-41B]_-;_-* &quot;-&quot;??\ [$Sk-41B]_-;_-@_-"/>
    <numFmt numFmtId="174" formatCode="_-* #,##0.00\ [$€-1]_-;\-* #,##0.00\ [$€-1]_-;_-* &quot;-&quot;??\ [$€-1]_-;_-@_-"/>
    <numFmt numFmtId="175" formatCode="#,##0.00_ ;\-#,##0.00\ "/>
    <numFmt numFmtId="176" formatCode="#,##0\ _S_k"/>
    <numFmt numFmtId="177" formatCode="_-* #,##0.00\ [$€-41B]_-;\-* #,##0.00\ [$€-41B]_-;_-* &quot;-&quot;??\ [$€-41B]_-;_-@_-"/>
    <numFmt numFmtId="178" formatCode="_-* #,##0.0\ _€_-;\-* #,##0.0\ _€_-;_-* &quot;-&quot;??\ _€_-;_-@_-"/>
    <numFmt numFmtId="179" formatCode="_-* #,##0\ _€_-;\-* #,##0\ _€_-;_-* &quot;-&quot;??\ _€_-;_-@_-"/>
    <numFmt numFmtId="180" formatCode="_-* #,##0.000\ _€_-;\-* #,##0.000\ _€_-;_-* &quot;-&quot;??\ _€_-;_-@_-"/>
    <numFmt numFmtId="181" formatCode="_-* #,##0.0\ [$€-1]_-;\-* #,##0.0\ [$€-1]_-;_-* &quot;-&quot;??\ [$€-1]_-;_-@_-"/>
    <numFmt numFmtId="182" formatCode="_-* #,##0\ [$€-1]_-;\-* #,##0\ [$€-1]_-;_-* &quot;-&quot;??\ [$€-1]_-;_-@_-"/>
    <numFmt numFmtId="183" formatCode="0.0"/>
    <numFmt numFmtId="184" formatCode="#,##0.0\ _S_k"/>
    <numFmt numFmtId="185" formatCode="#,##0.000\ _S_k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double"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double"/>
      <top/>
      <bottom style="medium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ck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6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5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19" borderId="11" xfId="0" applyFont="1" applyFill="1" applyBorder="1" applyAlignment="1">
      <alignment horizontal="center"/>
    </xf>
    <xf numFmtId="176" fontId="3" fillId="19" borderId="11" xfId="0" applyNumberFormat="1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9" fontId="4" fillId="0" borderId="16" xfId="33" applyNumberFormat="1" applyFont="1" applyBorder="1" applyAlignment="1">
      <alignment vertical="center"/>
    </xf>
    <xf numFmtId="0" fontId="3" fillId="25" borderId="10" xfId="0" applyFont="1" applyFill="1" applyBorder="1" applyAlignment="1">
      <alignment/>
    </xf>
    <xf numFmtId="0" fontId="4" fillId="24" borderId="17" xfId="0" applyFont="1" applyFill="1" applyBorder="1" applyAlignment="1">
      <alignment vertical="center"/>
    </xf>
    <xf numFmtId="179" fontId="3" fillId="0" borderId="18" xfId="33" applyNumberFormat="1" applyFont="1" applyBorder="1" applyAlignment="1">
      <alignment vertical="center"/>
    </xf>
    <xf numFmtId="179" fontId="3" fillId="0" borderId="16" xfId="33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79" fontId="4" fillId="0" borderId="16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179" fontId="4" fillId="24" borderId="19" xfId="0" applyNumberFormat="1" applyFont="1" applyFill="1" applyBorder="1" applyAlignment="1">
      <alignment horizontal="left"/>
    </xf>
    <xf numFmtId="179" fontId="4" fillId="24" borderId="19" xfId="33" applyNumberFormat="1" applyFont="1" applyFill="1" applyBorder="1" applyAlignment="1">
      <alignment horizontal="left"/>
    </xf>
    <xf numFmtId="179" fontId="4" fillId="24" borderId="13" xfId="0" applyNumberFormat="1" applyFont="1" applyFill="1" applyBorder="1" applyAlignment="1">
      <alignment horizontal="left"/>
    </xf>
    <xf numFmtId="179" fontId="4" fillId="24" borderId="11" xfId="0" applyNumberFormat="1" applyFont="1" applyFill="1" applyBorder="1" applyAlignment="1">
      <alignment horizontal="left"/>
    </xf>
    <xf numFmtId="179" fontId="4" fillId="24" borderId="14" xfId="0" applyNumberFormat="1" applyFont="1" applyFill="1" applyBorder="1" applyAlignment="1">
      <alignment horizontal="left"/>
    </xf>
    <xf numFmtId="179" fontId="4" fillId="24" borderId="20" xfId="0" applyNumberFormat="1" applyFont="1" applyFill="1" applyBorder="1" applyAlignment="1">
      <alignment horizontal="left"/>
    </xf>
    <xf numFmtId="179" fontId="4" fillId="24" borderId="15" xfId="0" applyNumberFormat="1" applyFont="1" applyFill="1" applyBorder="1" applyAlignment="1">
      <alignment horizontal="left"/>
    </xf>
    <xf numFmtId="179" fontId="4" fillId="24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174" fontId="10" fillId="19" borderId="11" xfId="0" applyNumberFormat="1" applyFont="1" applyFill="1" applyBorder="1" applyAlignment="1">
      <alignment horizontal="center"/>
    </xf>
    <xf numFmtId="176" fontId="10" fillId="19" borderId="11" xfId="0" applyNumberFormat="1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72" fontId="10" fillId="24" borderId="22" xfId="0" applyNumberFormat="1" applyFont="1" applyFill="1" applyBorder="1" applyAlignment="1">
      <alignment/>
    </xf>
    <xf numFmtId="172" fontId="10" fillId="24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179" fontId="10" fillId="0" borderId="16" xfId="33" applyNumberFormat="1" applyFont="1" applyBorder="1" applyAlignment="1">
      <alignment/>
    </xf>
    <xf numFmtId="179" fontId="10" fillId="0" borderId="25" xfId="33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/>
    </xf>
    <xf numFmtId="179" fontId="10" fillId="0" borderId="19" xfId="33" applyNumberFormat="1" applyFont="1" applyBorder="1" applyAlignment="1">
      <alignment/>
    </xf>
    <xf numFmtId="179" fontId="10" fillId="0" borderId="0" xfId="33" applyNumberFormat="1" applyFont="1" applyBorder="1" applyAlignment="1">
      <alignment horizontal="center"/>
    </xf>
    <xf numFmtId="179" fontId="10" fillId="0" borderId="22" xfId="33" applyNumberFormat="1" applyFont="1" applyBorder="1" applyAlignment="1">
      <alignment horizontal="center"/>
    </xf>
    <xf numFmtId="179" fontId="10" fillId="24" borderId="26" xfId="3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19" borderId="17" xfId="0" applyFont="1" applyFill="1" applyBorder="1" applyAlignment="1">
      <alignment/>
    </xf>
    <xf numFmtId="0" fontId="10" fillId="19" borderId="19" xfId="0" applyFont="1" applyFill="1" applyBorder="1" applyAlignment="1">
      <alignment/>
    </xf>
    <xf numFmtId="179" fontId="10" fillId="19" borderId="19" xfId="33" applyNumberFormat="1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179" fontId="10" fillId="25" borderId="0" xfId="33" applyNumberFormat="1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/>
    </xf>
    <xf numFmtId="179" fontId="10" fillId="0" borderId="28" xfId="33" applyNumberFormat="1" applyFont="1" applyBorder="1" applyAlignment="1">
      <alignment/>
    </xf>
    <xf numFmtId="179" fontId="10" fillId="24" borderId="29" xfId="33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79" fontId="10" fillId="0" borderId="0" xfId="33" applyNumberFormat="1" applyFont="1" applyBorder="1" applyAlignment="1">
      <alignment/>
    </xf>
    <xf numFmtId="179" fontId="10" fillId="0" borderId="21" xfId="33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9" fontId="10" fillId="0" borderId="0" xfId="33" applyNumberFormat="1" applyFont="1" applyFill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79" fontId="10" fillId="0" borderId="16" xfId="33" applyNumberFormat="1" applyFont="1" applyFill="1" applyBorder="1" applyAlignment="1">
      <alignment/>
    </xf>
    <xf numFmtId="172" fontId="10" fillId="16" borderId="17" xfId="0" applyNumberFormat="1" applyFont="1" applyFill="1" applyBorder="1" applyAlignment="1">
      <alignment vertical="center"/>
    </xf>
    <xf numFmtId="172" fontId="10" fillId="16" borderId="10" xfId="0" applyNumberFormat="1" applyFont="1" applyFill="1" applyBorder="1" applyAlignment="1">
      <alignment vertical="center"/>
    </xf>
    <xf numFmtId="0" fontId="10" fillId="19" borderId="16" xfId="0" applyFont="1" applyFill="1" applyBorder="1" applyAlignment="1">
      <alignment/>
    </xf>
    <xf numFmtId="179" fontId="10" fillId="19" borderId="16" xfId="33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 vertical="center"/>
    </xf>
    <xf numFmtId="0" fontId="8" fillId="0" borderId="19" xfId="0" applyFont="1" applyBorder="1" applyAlignment="1">
      <alignment/>
    </xf>
    <xf numFmtId="179" fontId="7" fillId="0" borderId="31" xfId="33" applyNumberFormat="1" applyFont="1" applyBorder="1" applyAlignment="1">
      <alignment/>
    </xf>
    <xf numFmtId="0" fontId="14" fillId="16" borderId="32" xfId="0" applyFont="1" applyFill="1" applyBorder="1" applyAlignment="1">
      <alignment horizontal="center"/>
    </xf>
    <xf numFmtId="0" fontId="10" fillId="25" borderId="33" xfId="46" applyFont="1" applyFill="1" applyBorder="1" applyAlignment="1">
      <alignment horizontal="left"/>
      <protection/>
    </xf>
    <xf numFmtId="0" fontId="10" fillId="25" borderId="33" xfId="46" applyFont="1" applyFill="1" applyBorder="1">
      <alignment/>
      <protection/>
    </xf>
    <xf numFmtId="0" fontId="10" fillId="0" borderId="16" xfId="46" applyFont="1" applyFill="1" applyBorder="1" applyAlignment="1">
      <alignment horizontal="left"/>
      <protection/>
    </xf>
    <xf numFmtId="0" fontId="10" fillId="0" borderId="16" xfId="46" applyFont="1" applyFill="1" applyBorder="1">
      <alignment/>
      <protection/>
    </xf>
    <xf numFmtId="0" fontId="10" fillId="0" borderId="16" xfId="0" applyFont="1" applyFill="1" applyBorder="1" applyAlignment="1">
      <alignment horizontal="left"/>
    </xf>
    <xf numFmtId="0" fontId="10" fillId="25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5" fontId="10" fillId="25" borderId="16" xfId="0" applyNumberFormat="1" applyFont="1" applyFill="1" applyBorder="1" applyAlignment="1">
      <alignment/>
    </xf>
    <xf numFmtId="0" fontId="9" fillId="25" borderId="16" xfId="0" applyFont="1" applyFill="1" applyBorder="1" applyAlignment="1">
      <alignment horizontal="left"/>
    </xf>
    <xf numFmtId="0" fontId="10" fillId="19" borderId="30" xfId="0" applyFont="1" applyFill="1" applyBorder="1" applyAlignment="1">
      <alignment horizontal="center"/>
    </xf>
    <xf numFmtId="0" fontId="7" fillId="25" borderId="34" xfId="0" applyFont="1" applyFill="1" applyBorder="1" applyAlignment="1">
      <alignment/>
    </xf>
    <xf numFmtId="179" fontId="14" fillId="25" borderId="16" xfId="33" applyNumberFormat="1" applyFont="1" applyFill="1" applyBorder="1" applyAlignment="1">
      <alignment horizontal="center"/>
    </xf>
    <xf numFmtId="179" fontId="13" fillId="0" borderId="35" xfId="33" applyNumberFormat="1" applyFont="1" applyBorder="1" applyAlignment="1">
      <alignment/>
    </xf>
    <xf numFmtId="179" fontId="13" fillId="0" borderId="16" xfId="33" applyNumberFormat="1" applyFont="1" applyBorder="1" applyAlignment="1">
      <alignment/>
    </xf>
    <xf numFmtId="179" fontId="10" fillId="0" borderId="35" xfId="33" applyNumberFormat="1" applyFont="1" applyFill="1" applyBorder="1" applyAlignment="1">
      <alignment/>
    </xf>
    <xf numFmtId="0" fontId="7" fillId="16" borderId="36" xfId="0" applyFont="1" applyFill="1" applyBorder="1" applyAlignment="1">
      <alignment/>
    </xf>
    <xf numFmtId="179" fontId="8" fillId="16" borderId="37" xfId="33" applyNumberFormat="1" applyFont="1" applyFill="1" applyBorder="1" applyAlignment="1">
      <alignment/>
    </xf>
    <xf numFmtId="179" fontId="8" fillId="16" borderId="19" xfId="33" applyNumberFormat="1" applyFont="1" applyFill="1" applyBorder="1" applyAlignment="1">
      <alignment/>
    </xf>
    <xf numFmtId="0" fontId="10" fillId="25" borderId="3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179" fontId="13" fillId="0" borderId="24" xfId="33" applyNumberFormat="1" applyFont="1" applyFill="1" applyBorder="1" applyAlignment="1">
      <alignment/>
    </xf>
    <xf numFmtId="179" fontId="10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left"/>
    </xf>
    <xf numFmtId="179" fontId="4" fillId="0" borderId="0" xfId="33" applyNumberFormat="1" applyFont="1" applyFill="1" applyBorder="1" applyAlignment="1">
      <alignment horizontal="left"/>
    </xf>
    <xf numFmtId="171" fontId="4" fillId="0" borderId="0" xfId="33" applyNumberFormat="1" applyFont="1" applyFill="1" applyBorder="1" applyAlignment="1">
      <alignment horizontal="left"/>
    </xf>
    <xf numFmtId="179" fontId="10" fillId="0" borderId="38" xfId="33" applyNumberFormat="1" applyFont="1" applyBorder="1" applyAlignment="1">
      <alignment/>
    </xf>
    <xf numFmtId="0" fontId="10" fillId="19" borderId="39" xfId="0" applyFont="1" applyFill="1" applyBorder="1" applyAlignment="1">
      <alignment horizontal="center"/>
    </xf>
    <xf numFmtId="172" fontId="10" fillId="16" borderId="27" xfId="0" applyNumberFormat="1" applyFont="1" applyFill="1" applyBorder="1" applyAlignment="1">
      <alignment vertical="center"/>
    </xf>
    <xf numFmtId="0" fontId="10" fillId="19" borderId="28" xfId="0" applyFont="1" applyFill="1" applyBorder="1" applyAlignment="1">
      <alignment/>
    </xf>
    <xf numFmtId="179" fontId="10" fillId="19" borderId="40" xfId="33" applyNumberFormat="1" applyFont="1" applyFill="1" applyBorder="1" applyAlignment="1">
      <alignment/>
    </xf>
    <xf numFmtId="179" fontId="3" fillId="0" borderId="41" xfId="33" applyNumberFormat="1" applyFont="1" applyBorder="1" applyAlignment="1">
      <alignment vertical="center"/>
    </xf>
    <xf numFmtId="179" fontId="3" fillId="0" borderId="25" xfId="33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79" fontId="4" fillId="24" borderId="31" xfId="0" applyNumberFormat="1" applyFont="1" applyFill="1" applyBorder="1" applyAlignment="1">
      <alignment horizontal="left"/>
    </xf>
    <xf numFmtId="179" fontId="3" fillId="24" borderId="19" xfId="33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25" borderId="34" xfId="0" applyFont="1" applyFill="1" applyBorder="1" applyAlignment="1" quotePrefix="1">
      <alignment horizontal="right"/>
    </xf>
    <xf numFmtId="0" fontId="20" fillId="16" borderId="32" xfId="0" applyFont="1" applyFill="1" applyBorder="1" applyAlignment="1">
      <alignment horizontal="center"/>
    </xf>
    <xf numFmtId="0" fontId="20" fillId="16" borderId="4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4" fillId="16" borderId="43" xfId="0" applyFont="1" applyFill="1" applyBorder="1" applyAlignment="1">
      <alignment horizontal="center"/>
    </xf>
    <xf numFmtId="0" fontId="14" fillId="16" borderId="43" xfId="0" applyFont="1" applyFill="1" applyBorder="1" applyAlignment="1">
      <alignment/>
    </xf>
    <xf numFmtId="0" fontId="10" fillId="25" borderId="44" xfId="46" applyFont="1" applyFill="1" applyBorder="1" applyAlignment="1">
      <alignment horizontal="right"/>
      <protection/>
    </xf>
    <xf numFmtId="0" fontId="10" fillId="0" borderId="10" xfId="46" applyFont="1" applyFill="1" applyBorder="1" applyAlignment="1">
      <alignment horizontal="right"/>
      <protection/>
    </xf>
    <xf numFmtId="0" fontId="10" fillId="0" borderId="10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25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179" fontId="8" fillId="16" borderId="31" xfId="33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24" borderId="0" xfId="0" applyFont="1" applyFill="1" applyAlignment="1">
      <alignment horizontal="right"/>
    </xf>
    <xf numFmtId="0" fontId="10" fillId="0" borderId="17" xfId="0" applyFont="1" applyBorder="1" applyAlignment="1">
      <alignment horizontal="right"/>
    </xf>
    <xf numFmtId="0" fontId="9" fillId="19" borderId="17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2" fontId="10" fillId="16" borderId="17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16" borderId="10" xfId="0" applyNumberFormat="1" applyFont="1" applyFill="1" applyBorder="1" applyAlignment="1">
      <alignment horizontal="right" vertical="center"/>
    </xf>
    <xf numFmtId="172" fontId="10" fillId="16" borderId="27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right"/>
    </xf>
    <xf numFmtId="179" fontId="10" fillId="24" borderId="45" xfId="33" applyNumberFormat="1" applyFont="1" applyFill="1" applyBorder="1" applyAlignment="1">
      <alignment/>
    </xf>
    <xf numFmtId="179" fontId="10" fillId="19" borderId="31" xfId="33" applyNumberFormat="1" applyFont="1" applyFill="1" applyBorder="1" applyAlignment="1">
      <alignment/>
    </xf>
    <xf numFmtId="0" fontId="7" fillId="24" borderId="14" xfId="0" applyFont="1" applyFill="1" applyBorder="1" applyAlignment="1">
      <alignment horizontal="right"/>
    </xf>
    <xf numFmtId="179" fontId="10" fillId="24" borderId="46" xfId="33" applyNumberFormat="1" applyFont="1" applyFill="1" applyBorder="1" applyAlignment="1">
      <alignment/>
    </xf>
    <xf numFmtId="179" fontId="10" fillId="19" borderId="47" xfId="33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10" fillId="0" borderId="0" xfId="33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4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184" fontId="10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0" xfId="33" applyNumberFormat="1" applyFont="1" applyFill="1" applyBorder="1" applyAlignment="1">
      <alignment vertical="center"/>
    </xf>
    <xf numFmtId="179" fontId="10" fillId="0" borderId="0" xfId="33" applyNumberFormat="1" applyFont="1" applyFill="1" applyBorder="1" applyAlignment="1">
      <alignment/>
    </xf>
    <xf numFmtId="179" fontId="10" fillId="0" borderId="0" xfId="33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79" fontId="9" fillId="0" borderId="0" xfId="33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vertical="center"/>
    </xf>
    <xf numFmtId="170" fontId="9" fillId="0" borderId="0" xfId="39" applyFont="1" applyFill="1" applyBorder="1" applyAlignment="1">
      <alignment/>
    </xf>
    <xf numFmtId="184" fontId="11" fillId="0" borderId="0" xfId="49" applyNumberFormat="1" applyFont="1" applyFill="1" applyBorder="1" applyAlignment="1">
      <alignment/>
    </xf>
    <xf numFmtId="174" fontId="11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84" fontId="14" fillId="0" borderId="0" xfId="33" applyNumberFormat="1" applyFont="1" applyFill="1" applyBorder="1" applyAlignment="1">
      <alignment horizontal="center"/>
    </xf>
    <xf numFmtId="174" fontId="12" fillId="0" borderId="0" xfId="49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10" fillId="19" borderId="13" xfId="0" applyFont="1" applyFill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172" fontId="10" fillId="24" borderId="21" xfId="0" applyNumberFormat="1" applyFont="1" applyFill="1" applyBorder="1" applyAlignment="1">
      <alignment/>
    </xf>
    <xf numFmtId="179" fontId="13" fillId="0" borderId="51" xfId="33" applyNumberFormat="1" applyFont="1" applyFill="1" applyBorder="1" applyAlignment="1">
      <alignment/>
    </xf>
    <xf numFmtId="0" fontId="10" fillId="0" borderId="10" xfId="46" applyFont="1" applyFill="1" applyBorder="1" applyAlignment="1" quotePrefix="1">
      <alignment horizontal="right"/>
      <protection/>
    </xf>
    <xf numFmtId="0" fontId="10" fillId="25" borderId="10" xfId="0" applyFont="1" applyFill="1" applyBorder="1" applyAlignment="1" quotePrefix="1">
      <alignment horizontal="right"/>
    </xf>
    <xf numFmtId="0" fontId="10" fillId="25" borderId="16" xfId="0" applyFont="1" applyFill="1" applyBorder="1" applyAlignment="1">
      <alignment horizontal="right"/>
    </xf>
    <xf numFmtId="0" fontId="10" fillId="25" borderId="16" xfId="0" applyFont="1" applyFill="1" applyBorder="1" applyAlignment="1">
      <alignment/>
    </xf>
    <xf numFmtId="0" fontId="18" fillId="0" borderId="0" xfId="0" applyFont="1" applyAlignment="1">
      <alignment/>
    </xf>
    <xf numFmtId="176" fontId="10" fillId="19" borderId="11" xfId="47" applyNumberFormat="1" applyFont="1" applyFill="1" applyBorder="1" applyAlignment="1">
      <alignment horizontal="center"/>
      <protection/>
    </xf>
    <xf numFmtId="0" fontId="10" fillId="19" borderId="12" xfId="47" applyFont="1" applyFill="1" applyBorder="1" applyAlignment="1">
      <alignment horizontal="center"/>
      <protection/>
    </xf>
    <xf numFmtId="0" fontId="4" fillId="26" borderId="16" xfId="0" applyFont="1" applyFill="1" applyBorder="1" applyAlignment="1">
      <alignment vertical="center"/>
    </xf>
    <xf numFmtId="179" fontId="4" fillId="26" borderId="16" xfId="33" applyNumberFormat="1" applyFont="1" applyFill="1" applyBorder="1" applyAlignment="1">
      <alignment horizontal="left"/>
    </xf>
    <xf numFmtId="0" fontId="4" fillId="26" borderId="16" xfId="0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26" borderId="10" xfId="0" applyFont="1" applyFill="1" applyBorder="1" applyAlignment="1">
      <alignment vertical="center"/>
    </xf>
    <xf numFmtId="179" fontId="4" fillId="26" borderId="25" xfId="33" applyNumberFormat="1" applyFont="1" applyFill="1" applyBorder="1" applyAlignment="1">
      <alignment horizontal="left"/>
    </xf>
    <xf numFmtId="179" fontId="4" fillId="26" borderId="16" xfId="0" applyNumberFormat="1" applyFont="1" applyFill="1" applyBorder="1" applyAlignment="1">
      <alignment horizontal="left"/>
    </xf>
    <xf numFmtId="179" fontId="4" fillId="26" borderId="25" xfId="0" applyNumberFormat="1" applyFont="1" applyFill="1" applyBorder="1" applyAlignment="1">
      <alignment horizontal="left"/>
    </xf>
    <xf numFmtId="0" fontId="4" fillId="26" borderId="10" xfId="0" applyFont="1" applyFill="1" applyBorder="1" applyAlignment="1">
      <alignment/>
    </xf>
    <xf numFmtId="0" fontId="10" fillId="0" borderId="35" xfId="46" applyFont="1" applyFill="1" applyBorder="1" applyAlignment="1" quotePrefix="1">
      <alignment horizontal="right"/>
      <protection/>
    </xf>
    <xf numFmtId="0" fontId="10" fillId="25" borderId="35" xfId="0" applyFont="1" applyFill="1" applyBorder="1" applyAlignment="1" quotePrefix="1">
      <alignment horizontal="right"/>
    </xf>
    <xf numFmtId="0" fontId="10" fillId="25" borderId="52" xfId="46" applyFont="1" applyFill="1" applyBorder="1" applyAlignment="1" quotePrefix="1">
      <alignment horizontal="right"/>
      <protection/>
    </xf>
    <xf numFmtId="0" fontId="19" fillId="0" borderId="0" xfId="0" applyFont="1" applyFill="1" applyBorder="1" applyAlignment="1">
      <alignment/>
    </xf>
    <xf numFmtId="0" fontId="10" fillId="0" borderId="35" xfId="0" applyFont="1" applyFill="1" applyBorder="1" applyAlignment="1" quotePrefix="1">
      <alignment horizontal="right"/>
    </xf>
    <xf numFmtId="0" fontId="9" fillId="25" borderId="35" xfId="0" applyFont="1" applyFill="1" applyBorder="1" applyAlignment="1" quotePrefix="1">
      <alignment horizontal="right"/>
    </xf>
    <xf numFmtId="0" fontId="19" fillId="24" borderId="10" xfId="0" applyFont="1" applyFill="1" applyBorder="1" applyAlignment="1" quotePrefix="1">
      <alignment horizontal="right"/>
    </xf>
    <xf numFmtId="0" fontId="19" fillId="24" borderId="35" xfId="0" applyFont="1" applyFill="1" applyBorder="1" applyAlignment="1" quotePrefix="1">
      <alignment horizontal="right"/>
    </xf>
    <xf numFmtId="0" fontId="19" fillId="24" borderId="16" xfId="0" applyFont="1" applyFill="1" applyBorder="1" applyAlignment="1">
      <alignment horizontal="left"/>
    </xf>
    <xf numFmtId="0" fontId="19" fillId="24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9" fillId="24" borderId="35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right"/>
    </xf>
    <xf numFmtId="0" fontId="19" fillId="24" borderId="35" xfId="0" applyFont="1" applyFill="1" applyBorder="1" applyAlignment="1">
      <alignment horizontal="right"/>
    </xf>
    <xf numFmtId="0" fontId="13" fillId="25" borderId="16" xfId="0" applyFont="1" applyFill="1" applyBorder="1" applyAlignment="1">
      <alignment/>
    </xf>
    <xf numFmtId="0" fontId="19" fillId="24" borderId="16" xfId="46" applyFont="1" applyFill="1" applyBorder="1">
      <alignment/>
      <protection/>
    </xf>
    <xf numFmtId="0" fontId="10" fillId="24" borderId="0" xfId="0" applyFont="1" applyFill="1" applyBorder="1" applyAlignment="1">
      <alignment/>
    </xf>
    <xf numFmtId="0" fontId="10" fillId="24" borderId="10" xfId="46" applyFont="1" applyFill="1" applyBorder="1" applyAlignment="1" quotePrefix="1">
      <alignment horizontal="right"/>
      <protection/>
    </xf>
    <xf numFmtId="0" fontId="10" fillId="24" borderId="35" xfId="46" applyFont="1" applyFill="1" applyBorder="1" applyAlignment="1" quotePrefix="1">
      <alignment horizontal="right"/>
      <protection/>
    </xf>
    <xf numFmtId="0" fontId="10" fillId="24" borderId="16" xfId="46" applyFont="1" applyFill="1" applyBorder="1" applyAlignment="1">
      <alignment horizontal="left"/>
      <protection/>
    </xf>
    <xf numFmtId="0" fontId="19" fillId="24" borderId="10" xfId="46" applyFont="1" applyFill="1" applyBorder="1" applyAlignment="1" quotePrefix="1">
      <alignment horizontal="right"/>
      <protection/>
    </xf>
    <xf numFmtId="0" fontId="19" fillId="24" borderId="35" xfId="46" applyFont="1" applyFill="1" applyBorder="1" applyAlignment="1" quotePrefix="1">
      <alignment horizontal="right"/>
      <protection/>
    </xf>
    <xf numFmtId="0" fontId="19" fillId="24" borderId="16" xfId="46" applyFont="1" applyFill="1" applyBorder="1" applyAlignment="1">
      <alignment horizontal="left"/>
      <protection/>
    </xf>
    <xf numFmtId="0" fontId="10" fillId="24" borderId="10" xfId="46" applyFont="1" applyFill="1" applyBorder="1" applyAlignment="1">
      <alignment horizontal="right"/>
      <protection/>
    </xf>
    <xf numFmtId="0" fontId="19" fillId="24" borderId="10" xfId="46" applyFont="1" applyFill="1" applyBorder="1" applyAlignment="1">
      <alignment horizontal="right"/>
      <protection/>
    </xf>
    <xf numFmtId="179" fontId="21" fillId="24" borderId="16" xfId="33" applyNumberFormat="1" applyFont="1" applyFill="1" applyBorder="1" applyAlignment="1">
      <alignment/>
    </xf>
    <xf numFmtId="0" fontId="14" fillId="24" borderId="14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0" xfId="47" applyFont="1" applyFill="1" applyBorder="1" applyAlignment="1">
      <alignment horizontal="center"/>
      <protection/>
    </xf>
    <xf numFmtId="0" fontId="10" fillId="24" borderId="21" xfId="47" applyFont="1" applyFill="1" applyBorder="1" applyAlignment="1">
      <alignment horizontal="center"/>
      <protection/>
    </xf>
    <xf numFmtId="0" fontId="9" fillId="24" borderId="53" xfId="0" applyFont="1" applyFill="1" applyBorder="1" applyAlignment="1">
      <alignment horizontal="center"/>
    </xf>
    <xf numFmtId="0" fontId="10" fillId="11" borderId="10" xfId="46" applyFont="1" applyFill="1" applyBorder="1" applyAlignment="1">
      <alignment horizontal="right"/>
      <protection/>
    </xf>
    <xf numFmtId="179" fontId="13" fillId="11" borderId="52" xfId="33" applyNumberFormat="1" applyFont="1" applyFill="1" applyBorder="1" applyAlignment="1">
      <alignment/>
    </xf>
    <xf numFmtId="179" fontId="13" fillId="11" borderId="33" xfId="33" applyNumberFormat="1" applyFont="1" applyFill="1" applyBorder="1" applyAlignment="1">
      <alignment/>
    </xf>
    <xf numFmtId="179" fontId="21" fillId="24" borderId="16" xfId="33" applyNumberFormat="1" applyFont="1" applyFill="1" applyBorder="1" applyAlignment="1">
      <alignment/>
    </xf>
    <xf numFmtId="179" fontId="13" fillId="11" borderId="33" xfId="33" applyNumberFormat="1" applyFont="1" applyFill="1" applyBorder="1" applyAlignment="1">
      <alignment/>
    </xf>
    <xf numFmtId="0" fontId="10" fillId="11" borderId="35" xfId="46" applyFont="1" applyFill="1" applyBorder="1" applyAlignment="1" quotePrefix="1">
      <alignment horizontal="right"/>
      <protection/>
    </xf>
    <xf numFmtId="0" fontId="10" fillId="11" borderId="16" xfId="46" applyFont="1" applyFill="1" applyBorder="1" applyAlignment="1">
      <alignment horizontal="left"/>
      <protection/>
    </xf>
    <xf numFmtId="0" fontId="10" fillId="11" borderId="16" xfId="46" applyFont="1" applyFill="1" applyBorder="1">
      <alignment/>
      <protection/>
    </xf>
    <xf numFmtId="0" fontId="10" fillId="11" borderId="35" xfId="46" applyFont="1" applyFill="1" applyBorder="1">
      <alignment/>
      <protection/>
    </xf>
    <xf numFmtId="0" fontId="10" fillId="11" borderId="10" xfId="46" applyFont="1" applyFill="1" applyBorder="1" applyAlignment="1" quotePrefix="1">
      <alignment horizontal="right"/>
      <protection/>
    </xf>
    <xf numFmtId="0" fontId="10" fillId="11" borderId="10" xfId="0" applyFont="1" applyFill="1" applyBorder="1" applyAlignment="1">
      <alignment horizontal="right"/>
    </xf>
    <xf numFmtId="0" fontId="10" fillId="11" borderId="35" xfId="0" applyFont="1" applyFill="1" applyBorder="1" applyAlignment="1" quotePrefix="1">
      <alignment horizontal="right"/>
    </xf>
    <xf numFmtId="0" fontId="10" fillId="11" borderId="16" xfId="0" applyFont="1" applyFill="1" applyBorder="1" applyAlignment="1">
      <alignment horizontal="left"/>
    </xf>
    <xf numFmtId="0" fontId="10" fillId="11" borderId="16" xfId="0" applyFont="1" applyFill="1" applyBorder="1" applyAlignment="1">
      <alignment/>
    </xf>
    <xf numFmtId="0" fontId="9" fillId="11" borderId="10" xfId="0" applyFont="1" applyFill="1" applyBorder="1" applyAlignment="1">
      <alignment horizontal="right"/>
    </xf>
    <xf numFmtId="0" fontId="9" fillId="11" borderId="35" xfId="0" applyFont="1" applyFill="1" applyBorder="1" applyAlignment="1">
      <alignment horizontal="left"/>
    </xf>
    <xf numFmtId="0" fontId="10" fillId="11" borderId="35" xfId="0" applyFont="1" applyFill="1" applyBorder="1" applyAlignment="1">
      <alignment/>
    </xf>
    <xf numFmtId="0" fontId="10" fillId="11" borderId="10" xfId="0" applyFont="1" applyFill="1" applyBorder="1" applyAlignment="1" quotePrefix="1">
      <alignment horizontal="right"/>
    </xf>
    <xf numFmtId="0" fontId="10" fillId="11" borderId="35" xfId="0" applyFont="1" applyFill="1" applyBorder="1" applyAlignment="1">
      <alignment horizontal="left"/>
    </xf>
    <xf numFmtId="0" fontId="10" fillId="11" borderId="35" xfId="0" applyFont="1" applyFill="1" applyBorder="1" applyAlignment="1">
      <alignment horizontal="right"/>
    </xf>
    <xf numFmtId="179" fontId="10" fillId="26" borderId="16" xfId="33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9" fillId="16" borderId="13" xfId="0" applyFont="1" applyFill="1" applyBorder="1" applyAlignment="1">
      <alignment/>
    </xf>
    <xf numFmtId="0" fontId="10" fillId="16" borderId="54" xfId="0" applyFont="1" applyFill="1" applyBorder="1" applyAlignment="1">
      <alignment/>
    </xf>
    <xf numFmtId="0" fontId="14" fillId="16" borderId="55" xfId="0" applyFont="1" applyFill="1" applyBorder="1" applyAlignment="1">
      <alignment horizontal="left"/>
    </xf>
    <xf numFmtId="0" fontId="14" fillId="16" borderId="55" xfId="0" applyFont="1" applyFill="1" applyBorder="1" applyAlignment="1">
      <alignment horizontal="center"/>
    </xf>
    <xf numFmtId="0" fontId="10" fillId="16" borderId="56" xfId="0" applyFont="1" applyFill="1" applyBorder="1" applyAlignment="1">
      <alignment/>
    </xf>
    <xf numFmtId="0" fontId="14" fillId="16" borderId="57" xfId="0" applyFont="1" applyFill="1" applyBorder="1" applyAlignment="1">
      <alignment horizontal="left"/>
    </xf>
    <xf numFmtId="0" fontId="14" fillId="16" borderId="57" xfId="0" applyFont="1" applyFill="1" applyBorder="1" applyAlignment="1">
      <alignment horizontal="right"/>
    </xf>
    <xf numFmtId="0" fontId="10" fillId="0" borderId="16" xfId="0" applyFont="1" applyBorder="1" applyAlignment="1">
      <alignment wrapText="1"/>
    </xf>
    <xf numFmtId="179" fontId="22" fillId="11" borderId="16" xfId="33" applyNumberFormat="1" applyFont="1" applyFill="1" applyBorder="1" applyAlignment="1">
      <alignment/>
    </xf>
    <xf numFmtId="179" fontId="13" fillId="25" borderId="25" xfId="33" applyNumberFormat="1" applyFont="1" applyFill="1" applyBorder="1" applyAlignment="1">
      <alignment horizontal="center"/>
    </xf>
    <xf numFmtId="0" fontId="9" fillId="16" borderId="15" xfId="0" applyFont="1" applyFill="1" applyBorder="1" applyAlignment="1">
      <alignment/>
    </xf>
    <xf numFmtId="179" fontId="13" fillId="25" borderId="16" xfId="33" applyNumberFormat="1" applyFont="1" applyFill="1" applyBorder="1" applyAlignment="1">
      <alignment/>
    </xf>
    <xf numFmtId="179" fontId="13" fillId="25" borderId="33" xfId="33" applyNumberFormat="1" applyFont="1" applyFill="1" applyBorder="1" applyAlignment="1">
      <alignment/>
    </xf>
    <xf numFmtId="179" fontId="13" fillId="0" borderId="16" xfId="33" applyNumberFormat="1" applyFont="1" applyFill="1" applyBorder="1" applyAlignment="1">
      <alignment/>
    </xf>
    <xf numFmtId="179" fontId="22" fillId="11" borderId="16" xfId="33" applyNumberFormat="1" applyFont="1" applyFill="1" applyBorder="1" applyAlignment="1">
      <alignment horizontal="center"/>
    </xf>
    <xf numFmtId="179" fontId="13" fillId="25" borderId="16" xfId="33" applyNumberFormat="1" applyFont="1" applyFill="1" applyBorder="1" applyAlignment="1">
      <alignment horizontal="center"/>
    </xf>
    <xf numFmtId="179" fontId="22" fillId="0" borderId="16" xfId="33" applyNumberFormat="1" applyFont="1" applyFill="1" applyBorder="1" applyAlignment="1">
      <alignment horizontal="center"/>
    </xf>
    <xf numFmtId="179" fontId="13" fillId="0" borderId="16" xfId="33" applyNumberFormat="1" applyFont="1" applyFill="1" applyBorder="1" applyAlignment="1">
      <alignment horizontal="center"/>
    </xf>
    <xf numFmtId="179" fontId="10" fillId="25" borderId="16" xfId="33" applyNumberFormat="1" applyFont="1" applyFill="1" applyBorder="1" applyAlignment="1">
      <alignment horizontal="center"/>
    </xf>
    <xf numFmtId="179" fontId="10" fillId="11" borderId="16" xfId="46" applyNumberFormat="1" applyFont="1" applyFill="1" applyBorder="1" applyAlignment="1">
      <alignment horizontal="center"/>
      <protection/>
    </xf>
    <xf numFmtId="179" fontId="10" fillId="0" borderId="16" xfId="33" applyNumberFormat="1" applyFont="1" applyFill="1" applyBorder="1" applyAlignment="1">
      <alignment horizontal="center"/>
    </xf>
    <xf numFmtId="179" fontId="9" fillId="24" borderId="16" xfId="33" applyNumberFormat="1" applyFont="1" applyFill="1" applyBorder="1" applyAlignment="1">
      <alignment horizontal="center"/>
    </xf>
    <xf numFmtId="179" fontId="22" fillId="24" borderId="16" xfId="33" applyNumberFormat="1" applyFont="1" applyFill="1" applyBorder="1" applyAlignment="1">
      <alignment horizontal="center"/>
    </xf>
    <xf numFmtId="179" fontId="10" fillId="11" borderId="16" xfId="33" applyNumberFormat="1" applyFont="1" applyFill="1" applyBorder="1" applyAlignment="1">
      <alignment horizontal="center"/>
    </xf>
    <xf numFmtId="179" fontId="10" fillId="11" borderId="16" xfId="0" applyNumberFormat="1" applyFont="1" applyFill="1" applyBorder="1" applyAlignment="1">
      <alignment horizontal="center"/>
    </xf>
    <xf numFmtId="179" fontId="9" fillId="25" borderId="16" xfId="33" applyNumberFormat="1" applyFont="1" applyFill="1" applyBorder="1" applyAlignment="1">
      <alignment horizontal="center"/>
    </xf>
    <xf numFmtId="179" fontId="14" fillId="24" borderId="16" xfId="33" applyNumberFormat="1" applyFont="1" applyFill="1" applyBorder="1" applyAlignment="1">
      <alignment horizontal="center"/>
    </xf>
    <xf numFmtId="179" fontId="14" fillId="0" borderId="16" xfId="33" applyNumberFormat="1" applyFont="1" applyFill="1" applyBorder="1" applyAlignment="1">
      <alignment horizontal="center"/>
    </xf>
    <xf numFmtId="179" fontId="19" fillId="24" borderId="16" xfId="33" applyNumberFormat="1" applyFont="1" applyFill="1" applyBorder="1" applyAlignment="1">
      <alignment horizontal="center"/>
    </xf>
    <xf numFmtId="179" fontId="10" fillId="26" borderId="16" xfId="33" applyNumberFormat="1" applyFont="1" applyFill="1" applyBorder="1" applyAlignment="1">
      <alignment horizontal="center"/>
    </xf>
    <xf numFmtId="179" fontId="22" fillId="26" borderId="16" xfId="33" applyNumberFormat="1" applyFont="1" applyFill="1" applyBorder="1" applyAlignment="1">
      <alignment horizontal="center"/>
    </xf>
    <xf numFmtId="0" fontId="9" fillId="24" borderId="16" xfId="0" applyFont="1" applyFill="1" applyBorder="1" applyAlignment="1">
      <alignment/>
    </xf>
    <xf numFmtId="179" fontId="14" fillId="24" borderId="16" xfId="33" applyNumberFormat="1" applyFont="1" applyFill="1" applyBorder="1" applyAlignment="1">
      <alignment/>
    </xf>
    <xf numFmtId="179" fontId="23" fillId="0" borderId="16" xfId="33" applyNumberFormat="1" applyFont="1" applyBorder="1" applyAlignment="1">
      <alignment/>
    </xf>
    <xf numFmtId="179" fontId="23" fillId="25" borderId="16" xfId="33" applyNumberFormat="1" applyFont="1" applyFill="1" applyBorder="1" applyAlignment="1">
      <alignment horizontal="center"/>
    </xf>
    <xf numFmtId="179" fontId="23" fillId="0" borderId="16" xfId="33" applyNumberFormat="1" applyFont="1" applyFill="1" applyBorder="1" applyAlignment="1">
      <alignment horizontal="center"/>
    </xf>
    <xf numFmtId="0" fontId="10" fillId="0" borderId="35" xfId="46" applyFont="1" applyFill="1" applyBorder="1" applyAlignment="1">
      <alignment horizontal="right"/>
      <protection/>
    </xf>
    <xf numFmtId="179" fontId="24" fillId="0" borderId="16" xfId="33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79" fontId="23" fillId="0" borderId="16" xfId="33" applyNumberFormat="1" applyFont="1" applyBorder="1" applyAlignment="1">
      <alignment/>
    </xf>
    <xf numFmtId="179" fontId="23" fillId="24" borderId="29" xfId="33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35" xfId="0" applyFont="1" applyFill="1" applyBorder="1" applyAlignment="1" quotePrefix="1">
      <alignment horizontal="right"/>
    </xf>
    <xf numFmtId="0" fontId="13" fillId="0" borderId="16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179" fontId="23" fillId="24" borderId="46" xfId="33" applyNumberFormat="1" applyFont="1" applyFill="1" applyBorder="1" applyAlignment="1">
      <alignment/>
    </xf>
    <xf numFmtId="0" fontId="13" fillId="0" borderId="10" xfId="46" applyFont="1" applyFill="1" applyBorder="1" applyAlignment="1">
      <alignment horizontal="right"/>
      <protection/>
    </xf>
    <xf numFmtId="0" fontId="14" fillId="25" borderId="10" xfId="0" applyFont="1" applyFill="1" applyBorder="1" applyAlignment="1">
      <alignment horizontal="right"/>
    </xf>
    <xf numFmtId="0" fontId="14" fillId="25" borderId="35" xfId="0" applyFont="1" applyFill="1" applyBorder="1" applyAlignment="1" quotePrefix="1">
      <alignment horizontal="right"/>
    </xf>
    <xf numFmtId="0" fontId="14" fillId="25" borderId="16" xfId="0" applyFont="1" applyFill="1" applyBorder="1" applyAlignment="1">
      <alignment horizontal="left"/>
    </xf>
    <xf numFmtId="0" fontId="13" fillId="25" borderId="16" xfId="0" applyFont="1" applyFill="1" applyBorder="1" applyAlignment="1">
      <alignment/>
    </xf>
    <xf numFmtId="179" fontId="13" fillId="25" borderId="16" xfId="33" applyNumberFormat="1" applyFont="1" applyFill="1" applyBorder="1" applyAlignment="1">
      <alignment horizontal="center"/>
    </xf>
    <xf numFmtId="0" fontId="13" fillId="24" borderId="10" xfId="46" applyFont="1" applyFill="1" applyBorder="1" applyAlignment="1">
      <alignment horizontal="right"/>
      <protection/>
    </xf>
    <xf numFmtId="0" fontId="21" fillId="24" borderId="10" xfId="0" applyFont="1" applyFill="1" applyBorder="1" applyAlignment="1">
      <alignment horizontal="right"/>
    </xf>
    <xf numFmtId="0" fontId="21" fillId="24" borderId="35" xfId="0" applyFont="1" applyFill="1" applyBorder="1" applyAlignment="1" quotePrefix="1">
      <alignment horizontal="right"/>
    </xf>
    <xf numFmtId="0" fontId="21" fillId="24" borderId="16" xfId="0" applyFont="1" applyFill="1" applyBorder="1" applyAlignment="1">
      <alignment horizontal="left"/>
    </xf>
    <xf numFmtId="0" fontId="21" fillId="24" borderId="16" xfId="0" applyFont="1" applyFill="1" applyBorder="1" applyAlignment="1">
      <alignment/>
    </xf>
    <xf numFmtId="179" fontId="14" fillId="24" borderId="16" xfId="33" applyNumberFormat="1" applyFont="1" applyFill="1" applyBorder="1" applyAlignment="1">
      <alignment horizontal="center"/>
    </xf>
    <xf numFmtId="179" fontId="22" fillId="24" borderId="16" xfId="33" applyNumberFormat="1" applyFont="1" applyFill="1" applyBorder="1" applyAlignment="1">
      <alignment horizontal="center"/>
    </xf>
    <xf numFmtId="0" fontId="13" fillId="11" borderId="10" xfId="46" applyFont="1" applyFill="1" applyBorder="1" applyAlignment="1">
      <alignment horizontal="right"/>
      <protection/>
    </xf>
    <xf numFmtId="0" fontId="13" fillId="11" borderId="10" xfId="0" applyFont="1" applyFill="1" applyBorder="1" applyAlignment="1">
      <alignment horizontal="right"/>
    </xf>
    <xf numFmtId="0" fontId="13" fillId="11" borderId="35" xfId="0" applyFont="1" applyFill="1" applyBorder="1" applyAlignment="1" quotePrefix="1">
      <alignment horizontal="right"/>
    </xf>
    <xf numFmtId="0" fontId="13" fillId="11" borderId="16" xfId="0" applyFont="1" applyFill="1" applyBorder="1" applyAlignment="1">
      <alignment horizontal="left"/>
    </xf>
    <xf numFmtId="0" fontId="13" fillId="11" borderId="16" xfId="0" applyFont="1" applyFill="1" applyBorder="1" applyAlignment="1">
      <alignment/>
    </xf>
    <xf numFmtId="179" fontId="13" fillId="11" borderId="16" xfId="0" applyNumberFormat="1" applyFont="1" applyFill="1" applyBorder="1" applyAlignment="1">
      <alignment horizontal="center"/>
    </xf>
    <xf numFmtId="179" fontId="22" fillId="11" borderId="16" xfId="33" applyNumberFormat="1" applyFont="1" applyFill="1" applyBorder="1" applyAlignment="1">
      <alignment horizontal="center"/>
    </xf>
    <xf numFmtId="179" fontId="25" fillId="0" borderId="16" xfId="33" applyNumberFormat="1" applyFont="1" applyFill="1" applyBorder="1" applyAlignment="1">
      <alignment horizontal="center"/>
    </xf>
    <xf numFmtId="179" fontId="22" fillId="25" borderId="16" xfId="33" applyNumberFormat="1" applyFont="1" applyFill="1" applyBorder="1" applyAlignment="1">
      <alignment horizontal="center"/>
    </xf>
    <xf numFmtId="179" fontId="25" fillId="25" borderId="16" xfId="33" applyNumberFormat="1" applyFont="1" applyFill="1" applyBorder="1" applyAlignment="1">
      <alignment horizontal="center"/>
    </xf>
    <xf numFmtId="179" fontId="10" fillId="25" borderId="16" xfId="0" applyNumberFormat="1" applyFont="1" applyFill="1" applyBorder="1" applyAlignment="1">
      <alignment horizontal="center"/>
    </xf>
    <xf numFmtId="0" fontId="26" fillId="25" borderId="34" xfId="0" applyFont="1" applyFill="1" applyBorder="1" applyAlignment="1">
      <alignment/>
    </xf>
    <xf numFmtId="179" fontId="13" fillId="0" borderId="35" xfId="33" applyNumberFormat="1" applyFont="1" applyBorder="1" applyAlignment="1">
      <alignment/>
    </xf>
    <xf numFmtId="0" fontId="26" fillId="25" borderId="34" xfId="0" applyFont="1" applyFill="1" applyBorder="1" applyAlignment="1" quotePrefix="1">
      <alignment horizontal="right"/>
    </xf>
    <xf numFmtId="0" fontId="27" fillId="25" borderId="10" xfId="0" applyFont="1" applyFill="1" applyBorder="1" applyAlignment="1">
      <alignment/>
    </xf>
    <xf numFmtId="179" fontId="27" fillId="0" borderId="16" xfId="33" applyNumberFormat="1" applyFont="1" applyBorder="1" applyAlignment="1">
      <alignment horizontal="left"/>
    </xf>
    <xf numFmtId="179" fontId="14" fillId="25" borderId="16" xfId="33" applyNumberFormat="1" applyFont="1" applyFill="1" applyBorder="1" applyAlignment="1">
      <alignment horizontal="center"/>
    </xf>
    <xf numFmtId="179" fontId="13" fillId="25" borderId="25" xfId="33" applyNumberFormat="1" applyFont="1" applyFill="1" applyBorder="1" applyAlignment="1">
      <alignment horizontal="center"/>
    </xf>
    <xf numFmtId="179" fontId="13" fillId="25" borderId="16" xfId="33" applyNumberFormat="1" applyFont="1" applyFill="1" applyBorder="1" applyAlignment="1">
      <alignment/>
    </xf>
    <xf numFmtId="179" fontId="13" fillId="25" borderId="25" xfId="33" applyNumberFormat="1" applyFont="1" applyFill="1" applyBorder="1" applyAlignment="1">
      <alignment/>
    </xf>
    <xf numFmtId="179" fontId="22" fillId="25" borderId="16" xfId="33" applyNumberFormat="1" applyFont="1" applyFill="1" applyBorder="1" applyAlignment="1">
      <alignment horizontal="center"/>
    </xf>
    <xf numFmtId="179" fontId="28" fillId="0" borderId="16" xfId="33" applyNumberFormat="1" applyFont="1" applyFill="1" applyBorder="1" applyAlignment="1">
      <alignment horizontal="center"/>
    </xf>
    <xf numFmtId="179" fontId="29" fillId="25" borderId="16" xfId="33" applyNumberFormat="1" applyFont="1" applyFill="1" applyBorder="1" applyAlignment="1">
      <alignment horizontal="center"/>
    </xf>
    <xf numFmtId="179" fontId="29" fillId="0" borderId="16" xfId="33" applyNumberFormat="1" applyFont="1" applyFill="1" applyBorder="1" applyAlignment="1">
      <alignment horizontal="center"/>
    </xf>
    <xf numFmtId="0" fontId="29" fillId="25" borderId="16" xfId="0" applyFont="1" applyFill="1" applyBorder="1" applyAlignment="1">
      <alignment horizontal="right"/>
    </xf>
    <xf numFmtId="0" fontId="29" fillId="25" borderId="16" xfId="0" applyFont="1" applyFill="1" applyBorder="1" applyAlignment="1">
      <alignment/>
    </xf>
    <xf numFmtId="0" fontId="13" fillId="25" borderId="35" xfId="0" applyFont="1" applyFill="1" applyBorder="1" applyAlignment="1">
      <alignment/>
    </xf>
    <xf numFmtId="0" fontId="13" fillId="25" borderId="35" xfId="0" applyFont="1" applyFill="1" applyBorder="1" applyAlignment="1" quotePrefix="1">
      <alignment horizontal="right"/>
    </xf>
    <xf numFmtId="0" fontId="13" fillId="25" borderId="16" xfId="0" applyFont="1" applyFill="1" applyBorder="1" applyAlignment="1">
      <alignment horizontal="center"/>
    </xf>
    <xf numFmtId="179" fontId="22" fillId="25" borderId="16" xfId="33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24" borderId="35" xfId="46" applyFont="1" applyFill="1" applyBorder="1" applyAlignment="1">
      <alignment horizontal="right"/>
      <protection/>
    </xf>
    <xf numFmtId="0" fontId="10" fillId="24" borderId="35" xfId="0" applyFont="1" applyFill="1" applyBorder="1" applyAlignment="1">
      <alignment horizontal="right"/>
    </xf>
    <xf numFmtId="0" fontId="10" fillId="24" borderId="35" xfId="0" applyFont="1" applyFill="1" applyBorder="1" applyAlignment="1" quotePrefix="1">
      <alignment horizontal="right"/>
    </xf>
    <xf numFmtId="0" fontId="10" fillId="24" borderId="35" xfId="0" applyFont="1" applyFill="1" applyBorder="1" applyAlignment="1">
      <alignment horizontal="left"/>
    </xf>
    <xf numFmtId="0" fontId="10" fillId="24" borderId="16" xfId="0" applyFont="1" applyFill="1" applyBorder="1" applyAlignment="1">
      <alignment/>
    </xf>
    <xf numFmtId="179" fontId="10" fillId="24" borderId="16" xfId="33" applyNumberFormat="1" applyFont="1" applyFill="1" applyBorder="1" applyAlignment="1">
      <alignment horizontal="center"/>
    </xf>
    <xf numFmtId="179" fontId="21" fillId="24" borderId="16" xfId="33" applyNumberFormat="1" applyFont="1" applyFill="1" applyBorder="1" applyAlignment="1">
      <alignment horizontal="center"/>
    </xf>
    <xf numFmtId="0" fontId="9" fillId="11" borderId="10" xfId="46" applyFont="1" applyFill="1" applyBorder="1" applyAlignment="1">
      <alignment horizontal="right"/>
      <protection/>
    </xf>
    <xf numFmtId="0" fontId="9" fillId="11" borderId="35" xfId="46" applyFont="1" applyFill="1" applyBorder="1" applyAlignment="1" quotePrefix="1">
      <alignment horizontal="right"/>
      <protection/>
    </xf>
    <xf numFmtId="0" fontId="9" fillId="11" borderId="16" xfId="46" applyFont="1" applyFill="1" applyBorder="1" applyAlignment="1">
      <alignment horizontal="left"/>
      <protection/>
    </xf>
    <xf numFmtId="0" fontId="9" fillId="11" borderId="16" xfId="46" applyFont="1" applyFill="1" applyBorder="1">
      <alignment/>
      <protection/>
    </xf>
    <xf numFmtId="179" fontId="9" fillId="11" borderId="16" xfId="46" applyNumberFormat="1" applyFont="1" applyFill="1" applyBorder="1" applyAlignment="1">
      <alignment horizontal="center"/>
      <protection/>
    </xf>
    <xf numFmtId="179" fontId="21" fillId="11" borderId="16" xfId="33" applyNumberFormat="1" applyFont="1" applyFill="1" applyBorder="1" applyAlignment="1">
      <alignment horizontal="center"/>
    </xf>
    <xf numFmtId="179" fontId="22" fillId="25" borderId="16" xfId="33" applyNumberFormat="1" applyFont="1" applyFill="1" applyBorder="1" applyAlignment="1">
      <alignment/>
    </xf>
    <xf numFmtId="179" fontId="25" fillId="11" borderId="16" xfId="33" applyNumberFormat="1" applyFont="1" applyFill="1" applyBorder="1" applyAlignment="1">
      <alignment horizontal="center"/>
    </xf>
    <xf numFmtId="179" fontId="28" fillId="25" borderId="16" xfId="33" applyNumberFormat="1" applyFont="1" applyFill="1" applyBorder="1" applyAlignment="1">
      <alignment horizontal="center"/>
    </xf>
    <xf numFmtId="0" fontId="10" fillId="25" borderId="10" xfId="46" applyFont="1" applyFill="1" applyBorder="1" applyAlignment="1">
      <alignment horizontal="right"/>
      <protection/>
    </xf>
    <xf numFmtId="0" fontId="10" fillId="25" borderId="35" xfId="46" applyFont="1" applyFill="1" applyBorder="1" applyAlignment="1" quotePrefix="1">
      <alignment horizontal="right"/>
      <protection/>
    </xf>
    <xf numFmtId="0" fontId="10" fillId="25" borderId="16" xfId="46" applyFont="1" applyFill="1" applyBorder="1" applyAlignment="1">
      <alignment horizontal="left"/>
      <protection/>
    </xf>
    <xf numFmtId="0" fontId="10" fillId="25" borderId="16" xfId="46" applyFont="1" applyFill="1" applyBorder="1">
      <alignment/>
      <protection/>
    </xf>
    <xf numFmtId="179" fontId="25" fillId="25" borderId="16" xfId="33" applyNumberFormat="1" applyFont="1" applyFill="1" applyBorder="1" applyAlignment="1">
      <alignment horizontal="right"/>
    </xf>
    <xf numFmtId="179" fontId="10" fillId="25" borderId="16" xfId="33" applyNumberFormat="1" applyFont="1" applyFill="1" applyBorder="1" applyAlignment="1">
      <alignment/>
    </xf>
    <xf numFmtId="171" fontId="7" fillId="0" borderId="31" xfId="33" applyNumberFormat="1" applyFont="1" applyBorder="1" applyAlignment="1">
      <alignment/>
    </xf>
    <xf numFmtId="171" fontId="10" fillId="19" borderId="25" xfId="33" applyNumberFormat="1" applyFont="1" applyFill="1" applyBorder="1" applyAlignment="1">
      <alignment/>
    </xf>
    <xf numFmtId="179" fontId="10" fillId="25" borderId="25" xfId="33" applyNumberFormat="1" applyFont="1" applyFill="1" applyBorder="1" applyAlignment="1">
      <alignment/>
    </xf>
    <xf numFmtId="179" fontId="10" fillId="25" borderId="31" xfId="33" applyNumberFormat="1" applyFont="1" applyFill="1" applyBorder="1" applyAlignment="1">
      <alignment/>
    </xf>
    <xf numFmtId="179" fontId="10" fillId="25" borderId="47" xfId="33" applyNumberFormat="1" applyFont="1" applyFill="1" applyBorder="1" applyAlignment="1">
      <alignment/>
    </xf>
    <xf numFmtId="179" fontId="13" fillId="25" borderId="25" xfId="33" applyNumberFormat="1" applyFont="1" applyFill="1" applyBorder="1" applyAlignment="1">
      <alignment/>
    </xf>
    <xf numFmtId="0" fontId="13" fillId="0" borderId="28" xfId="0" applyFont="1" applyBorder="1" applyAlignment="1">
      <alignment/>
    </xf>
    <xf numFmtId="179" fontId="13" fillId="0" borderId="28" xfId="33" applyNumberFormat="1" applyFont="1" applyBorder="1" applyAlignment="1">
      <alignment/>
    </xf>
    <xf numFmtId="0" fontId="13" fillId="19" borderId="19" xfId="0" applyFont="1" applyFill="1" applyBorder="1" applyAlignment="1">
      <alignment/>
    </xf>
    <xf numFmtId="179" fontId="13" fillId="19" borderId="19" xfId="33" applyNumberFormat="1" applyFont="1" applyFill="1" applyBorder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/>
    </xf>
    <xf numFmtId="179" fontId="13" fillId="0" borderId="25" xfId="33" applyNumberFormat="1" applyFont="1" applyBorder="1" applyAlignment="1">
      <alignment/>
    </xf>
    <xf numFmtId="179" fontId="13" fillId="0" borderId="38" xfId="33" applyNumberFormat="1" applyFont="1" applyBorder="1" applyAlignment="1">
      <alignment/>
    </xf>
    <xf numFmtId="179" fontId="13" fillId="0" borderId="35" xfId="33" applyNumberFormat="1" applyFont="1" applyFill="1" applyBorder="1" applyAlignment="1">
      <alignment/>
    </xf>
    <xf numFmtId="179" fontId="13" fillId="0" borderId="59" xfId="33" applyNumberFormat="1" applyFont="1" applyFill="1" applyBorder="1" applyAlignment="1">
      <alignment/>
    </xf>
    <xf numFmtId="179" fontId="13" fillId="0" borderId="40" xfId="33" applyNumberFormat="1" applyFont="1" applyBorder="1" applyAlignment="1">
      <alignment/>
    </xf>
    <xf numFmtId="179" fontId="13" fillId="0" borderId="47" xfId="33" applyNumberFormat="1" applyFont="1" applyBorder="1" applyAlignment="1">
      <alignment/>
    </xf>
    <xf numFmtId="0" fontId="13" fillId="19" borderId="19" xfId="0" applyFont="1" applyFill="1" applyBorder="1" applyAlignment="1">
      <alignment/>
    </xf>
    <xf numFmtId="179" fontId="13" fillId="19" borderId="31" xfId="33" applyNumberFormat="1" applyFont="1" applyFill="1" applyBorder="1" applyAlignment="1">
      <alignment/>
    </xf>
    <xf numFmtId="179" fontId="26" fillId="0" borderId="0" xfId="33" applyNumberFormat="1" applyFont="1" applyAlignment="1">
      <alignment/>
    </xf>
    <xf numFmtId="0" fontId="13" fillId="0" borderId="18" xfId="0" applyFont="1" applyBorder="1" applyAlignment="1">
      <alignment/>
    </xf>
    <xf numFmtId="179" fontId="13" fillId="0" borderId="41" xfId="33" applyNumberFormat="1" applyFont="1" applyBorder="1" applyAlignment="1">
      <alignment/>
    </xf>
    <xf numFmtId="171" fontId="13" fillId="0" borderId="41" xfId="33" applyNumberFormat="1" applyFont="1" applyBorder="1" applyAlignment="1">
      <alignment/>
    </xf>
    <xf numFmtId="0" fontId="13" fillId="0" borderId="16" xfId="0" applyFont="1" applyBorder="1" applyAlignment="1">
      <alignment/>
    </xf>
    <xf numFmtId="179" fontId="13" fillId="0" borderId="16" xfId="33" applyNumberFormat="1" applyFont="1" applyBorder="1" applyAlignment="1">
      <alignment/>
    </xf>
    <xf numFmtId="179" fontId="13" fillId="25" borderId="16" xfId="33" applyNumberFormat="1" applyFont="1" applyFill="1" applyBorder="1" applyAlignment="1">
      <alignment/>
    </xf>
    <xf numFmtId="179" fontId="13" fillId="0" borderId="24" xfId="33" applyNumberFormat="1" applyFont="1" applyFill="1" applyBorder="1" applyAlignment="1">
      <alignment/>
    </xf>
    <xf numFmtId="179" fontId="13" fillId="0" borderId="19" xfId="33" applyNumberFormat="1" applyFont="1" applyBorder="1" applyAlignment="1">
      <alignment/>
    </xf>
    <xf numFmtId="179" fontId="13" fillId="0" borderId="16" xfId="33" applyNumberFormat="1" applyFont="1" applyFill="1" applyBorder="1" applyAlignment="1">
      <alignment horizontal="center"/>
    </xf>
    <xf numFmtId="179" fontId="22" fillId="0" borderId="16" xfId="33" applyNumberFormat="1" applyFont="1" applyFill="1" applyBorder="1" applyAlignment="1">
      <alignment horizontal="center"/>
    </xf>
    <xf numFmtId="0" fontId="10" fillId="0" borderId="52" xfId="46" applyFont="1" applyFill="1" applyBorder="1" applyAlignment="1" quotePrefix="1">
      <alignment horizontal="right"/>
      <protection/>
    </xf>
    <xf numFmtId="179" fontId="13" fillId="0" borderId="16" xfId="33" applyNumberFormat="1" applyFont="1" applyFill="1" applyBorder="1" applyAlignment="1">
      <alignment horizontal="left"/>
    </xf>
    <xf numFmtId="179" fontId="13" fillId="0" borderId="16" xfId="33" applyNumberFormat="1" applyFont="1" applyFill="1" applyBorder="1" applyAlignment="1">
      <alignment horizontal="center"/>
    </xf>
    <xf numFmtId="171" fontId="22" fillId="24" borderId="16" xfId="33" applyNumberFormat="1" applyFont="1" applyFill="1" applyBorder="1" applyAlignment="1">
      <alignment horizontal="center"/>
    </xf>
    <xf numFmtId="0" fontId="13" fillId="25" borderId="16" xfId="0" applyFont="1" applyFill="1" applyBorder="1" applyAlignment="1">
      <alignment/>
    </xf>
    <xf numFmtId="0" fontId="13" fillId="25" borderId="10" xfId="46" applyFont="1" applyFill="1" applyBorder="1" applyAlignment="1">
      <alignment horizontal="right"/>
      <protection/>
    </xf>
    <xf numFmtId="0" fontId="13" fillId="25" borderId="52" xfId="46" applyFont="1" applyFill="1" applyBorder="1" applyAlignment="1" quotePrefix="1">
      <alignment horizontal="right"/>
      <protection/>
    </xf>
    <xf numFmtId="0" fontId="13" fillId="25" borderId="16" xfId="46" applyFont="1" applyFill="1" applyBorder="1" applyAlignment="1">
      <alignment horizontal="left"/>
      <protection/>
    </xf>
    <xf numFmtId="0" fontId="13" fillId="25" borderId="16" xfId="46" applyFont="1" applyFill="1" applyBorder="1">
      <alignment/>
      <protection/>
    </xf>
    <xf numFmtId="179" fontId="13" fillId="25" borderId="16" xfId="33" applyNumberFormat="1" applyFont="1" applyFill="1" applyBorder="1" applyAlignment="1">
      <alignment horizontal="center"/>
    </xf>
    <xf numFmtId="179" fontId="13" fillId="25" borderId="16" xfId="33" applyNumberFormat="1" applyFont="1" applyFill="1" applyBorder="1" applyAlignment="1">
      <alignment/>
    </xf>
    <xf numFmtId="179" fontId="22" fillId="25" borderId="16" xfId="33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179" fontId="13" fillId="25" borderId="16" xfId="33" applyNumberFormat="1" applyFont="1" applyFill="1" applyBorder="1" applyAlignment="1">
      <alignment horizontal="left"/>
    </xf>
    <xf numFmtId="179" fontId="22" fillId="25" borderId="16" xfId="33" applyNumberFormat="1" applyFont="1" applyFill="1" applyBorder="1" applyAlignment="1">
      <alignment horizontal="center"/>
    </xf>
    <xf numFmtId="0" fontId="13" fillId="25" borderId="52" xfId="46" applyFont="1" applyFill="1" applyBorder="1" applyAlignment="1">
      <alignment horizontal="right"/>
      <protection/>
    </xf>
    <xf numFmtId="2" fontId="10" fillId="19" borderId="11" xfId="0" applyNumberFormat="1" applyFont="1" applyFill="1" applyBorder="1" applyAlignment="1">
      <alignment horizontal="center"/>
    </xf>
    <xf numFmtId="2" fontId="10" fillId="19" borderId="12" xfId="0" applyNumberFormat="1" applyFont="1" applyFill="1" applyBorder="1" applyAlignment="1">
      <alignment horizontal="center"/>
    </xf>
    <xf numFmtId="2" fontId="22" fillId="25" borderId="16" xfId="33" applyNumberFormat="1" applyFont="1" applyFill="1" applyBorder="1" applyAlignment="1">
      <alignment horizontal="center"/>
    </xf>
    <xf numFmtId="2" fontId="22" fillId="0" borderId="16" xfId="33" applyNumberFormat="1" applyFont="1" applyFill="1" applyBorder="1" applyAlignment="1">
      <alignment horizontal="center"/>
    </xf>
    <xf numFmtId="2" fontId="22" fillId="25" borderId="16" xfId="33" applyNumberFormat="1" applyFont="1" applyFill="1" applyBorder="1" applyAlignment="1">
      <alignment horizontal="center"/>
    </xf>
    <xf numFmtId="2" fontId="22" fillId="25" borderId="16" xfId="33" applyNumberFormat="1" applyFont="1" applyFill="1" applyBorder="1" applyAlignment="1">
      <alignment horizontal="center"/>
    </xf>
    <xf numFmtId="2" fontId="21" fillId="11" borderId="16" xfId="33" applyNumberFormat="1" applyFont="1" applyFill="1" applyBorder="1" applyAlignment="1">
      <alignment horizontal="center"/>
    </xf>
    <xf numFmtId="2" fontId="9" fillId="11" borderId="16" xfId="46" applyNumberFormat="1" applyFont="1" applyFill="1" applyBorder="1" applyAlignment="1">
      <alignment horizontal="center"/>
      <protection/>
    </xf>
    <xf numFmtId="2" fontId="25" fillId="25" borderId="16" xfId="33" applyNumberFormat="1" applyFont="1" applyFill="1" applyBorder="1" applyAlignment="1">
      <alignment horizontal="center"/>
    </xf>
    <xf numFmtId="2" fontId="22" fillId="11" borderId="16" xfId="33" applyNumberFormat="1" applyFont="1" applyFill="1" applyBorder="1" applyAlignment="1">
      <alignment horizontal="center"/>
    </xf>
    <xf numFmtId="2" fontId="22" fillId="24" borderId="16" xfId="33" applyNumberFormat="1" applyFont="1" applyFill="1" applyBorder="1" applyAlignment="1">
      <alignment horizontal="center"/>
    </xf>
    <xf numFmtId="2" fontId="28" fillId="0" borderId="16" xfId="33" applyNumberFormat="1" applyFont="1" applyFill="1" applyBorder="1" applyAlignment="1">
      <alignment horizontal="center"/>
    </xf>
    <xf numFmtId="2" fontId="25" fillId="11" borderId="16" xfId="33" applyNumberFormat="1" applyFont="1" applyFill="1" applyBorder="1" applyAlignment="1">
      <alignment horizontal="center"/>
    </xf>
    <xf numFmtId="2" fontId="28" fillId="25" borderId="16" xfId="33" applyNumberFormat="1" applyFont="1" applyFill="1" applyBorder="1" applyAlignment="1">
      <alignment horizontal="center"/>
    </xf>
    <xf numFmtId="2" fontId="22" fillId="24" borderId="16" xfId="33" applyNumberFormat="1" applyFont="1" applyFill="1" applyBorder="1" applyAlignment="1">
      <alignment horizontal="center"/>
    </xf>
    <xf numFmtId="2" fontId="22" fillId="11" borderId="16" xfId="33" applyNumberFormat="1" applyFont="1" applyFill="1" applyBorder="1" applyAlignment="1">
      <alignment horizontal="center"/>
    </xf>
    <xf numFmtId="2" fontId="14" fillId="24" borderId="16" xfId="33" applyNumberFormat="1" applyFont="1" applyFill="1" applyBorder="1" applyAlignment="1">
      <alignment horizontal="center"/>
    </xf>
    <xf numFmtId="2" fontId="25" fillId="0" borderId="16" xfId="33" applyNumberFormat="1" applyFont="1" applyFill="1" applyBorder="1" applyAlignment="1">
      <alignment horizontal="center"/>
    </xf>
    <xf numFmtId="2" fontId="24" fillId="0" borderId="16" xfId="33" applyNumberFormat="1" applyFont="1" applyFill="1" applyBorder="1" applyAlignment="1">
      <alignment horizontal="center"/>
    </xf>
    <xf numFmtId="2" fontId="22" fillId="0" borderId="16" xfId="33" applyNumberFormat="1" applyFont="1" applyFill="1" applyBorder="1" applyAlignment="1">
      <alignment horizontal="center"/>
    </xf>
    <xf numFmtId="2" fontId="9" fillId="24" borderId="16" xfId="33" applyNumberFormat="1" applyFont="1" applyFill="1" applyBorder="1" applyAlignment="1">
      <alignment horizontal="center"/>
    </xf>
    <xf numFmtId="2" fontId="22" fillId="25" borderId="16" xfId="33" applyNumberFormat="1" applyFont="1" applyFill="1" applyBorder="1" applyAlignment="1">
      <alignment horizontal="right"/>
    </xf>
    <xf numFmtId="2" fontId="25" fillId="25" borderId="16" xfId="33" applyNumberFormat="1" applyFont="1" applyFill="1" applyBorder="1" applyAlignment="1">
      <alignment horizontal="right"/>
    </xf>
    <xf numFmtId="2" fontId="21" fillId="24" borderId="16" xfId="33" applyNumberFormat="1" applyFont="1" applyFill="1" applyBorder="1" applyAlignment="1">
      <alignment horizontal="center"/>
    </xf>
    <xf numFmtId="2" fontId="10" fillId="0" borderId="16" xfId="33" applyNumberFormat="1" applyFont="1" applyFill="1" applyBorder="1" applyAlignment="1">
      <alignment horizontal="center"/>
    </xf>
    <xf numFmtId="2" fontId="22" fillId="26" borderId="16" xfId="33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10" fillId="19" borderId="11" xfId="0" applyNumberFormat="1" applyFont="1" applyFill="1" applyBorder="1" applyAlignment="1">
      <alignment horizontal="right"/>
    </xf>
    <xf numFmtId="2" fontId="10" fillId="19" borderId="12" xfId="0" applyNumberFormat="1" applyFont="1" applyFill="1" applyBorder="1" applyAlignment="1">
      <alignment horizontal="right"/>
    </xf>
    <xf numFmtId="2" fontId="21" fillId="24" borderId="16" xfId="33" applyNumberFormat="1" applyFont="1" applyFill="1" applyBorder="1" applyAlignment="1">
      <alignment horizontal="right"/>
    </xf>
    <xf numFmtId="2" fontId="22" fillId="11" borderId="16" xfId="33" applyNumberFormat="1" applyFont="1" applyFill="1" applyBorder="1" applyAlignment="1">
      <alignment horizontal="right"/>
    </xf>
    <xf numFmtId="2" fontId="22" fillId="25" borderId="16" xfId="33" applyNumberFormat="1" applyFont="1" applyFill="1" applyBorder="1" applyAlignment="1">
      <alignment horizontal="right"/>
    </xf>
    <xf numFmtId="2" fontId="22" fillId="25" borderId="16" xfId="33" applyNumberFormat="1" applyFont="1" applyFill="1" applyBorder="1" applyAlignment="1">
      <alignment horizontal="right"/>
    </xf>
    <xf numFmtId="2" fontId="22" fillId="0" borderId="16" xfId="33" applyNumberFormat="1" applyFont="1" applyFill="1" applyBorder="1" applyAlignment="1">
      <alignment horizontal="right"/>
    </xf>
    <xf numFmtId="2" fontId="21" fillId="11" borderId="16" xfId="33" applyNumberFormat="1" applyFont="1" applyFill="1" applyBorder="1" applyAlignment="1">
      <alignment horizontal="right"/>
    </xf>
    <xf numFmtId="2" fontId="9" fillId="11" borderId="16" xfId="46" applyNumberFormat="1" applyFont="1" applyFill="1" applyBorder="1" applyAlignment="1">
      <alignment horizontal="right"/>
      <protection/>
    </xf>
    <xf numFmtId="2" fontId="22" fillId="24" borderId="16" xfId="33" applyNumberFormat="1" applyFont="1" applyFill="1" applyBorder="1" applyAlignment="1">
      <alignment horizontal="right"/>
    </xf>
    <xf numFmtId="2" fontId="28" fillId="0" borderId="16" xfId="33" applyNumberFormat="1" applyFont="1" applyFill="1" applyBorder="1" applyAlignment="1">
      <alignment horizontal="right"/>
    </xf>
    <xf numFmtId="2" fontId="25" fillId="11" borderId="16" xfId="33" applyNumberFormat="1" applyFont="1" applyFill="1" applyBorder="1" applyAlignment="1">
      <alignment horizontal="right"/>
    </xf>
    <xf numFmtId="2" fontId="28" fillId="25" borderId="16" xfId="33" applyNumberFormat="1" applyFont="1" applyFill="1" applyBorder="1" applyAlignment="1">
      <alignment horizontal="right"/>
    </xf>
    <xf numFmtId="2" fontId="22" fillId="24" borderId="16" xfId="33" applyNumberFormat="1" applyFont="1" applyFill="1" applyBorder="1" applyAlignment="1">
      <alignment horizontal="right"/>
    </xf>
    <xf numFmtId="2" fontId="22" fillId="11" borderId="16" xfId="33" applyNumberFormat="1" applyFont="1" applyFill="1" applyBorder="1" applyAlignment="1">
      <alignment horizontal="right"/>
    </xf>
    <xf numFmtId="2" fontId="14" fillId="24" borderId="16" xfId="33" applyNumberFormat="1" applyFont="1" applyFill="1" applyBorder="1" applyAlignment="1">
      <alignment horizontal="right"/>
    </xf>
    <xf numFmtId="2" fontId="25" fillId="0" borderId="16" xfId="33" applyNumberFormat="1" applyFont="1" applyFill="1" applyBorder="1" applyAlignment="1">
      <alignment horizontal="right"/>
    </xf>
    <xf numFmtId="2" fontId="24" fillId="0" borderId="16" xfId="33" applyNumberFormat="1" applyFont="1" applyFill="1" applyBorder="1" applyAlignment="1">
      <alignment horizontal="right"/>
    </xf>
    <xf numFmtId="2" fontId="22" fillId="0" borderId="16" xfId="33" applyNumberFormat="1" applyFont="1" applyFill="1" applyBorder="1" applyAlignment="1">
      <alignment horizontal="right"/>
    </xf>
    <xf numFmtId="2" fontId="9" fillId="24" borderId="16" xfId="33" applyNumberFormat="1" applyFont="1" applyFill="1" applyBorder="1" applyAlignment="1">
      <alignment horizontal="right"/>
    </xf>
    <xf numFmtId="2" fontId="10" fillId="0" borderId="16" xfId="33" applyNumberFormat="1" applyFont="1" applyFill="1" applyBorder="1" applyAlignment="1">
      <alignment horizontal="right"/>
    </xf>
    <xf numFmtId="2" fontId="22" fillId="26" borderId="16" xfId="33" applyNumberFormat="1" applyFont="1" applyFill="1" applyBorder="1" applyAlignment="1">
      <alignment horizontal="right"/>
    </xf>
    <xf numFmtId="0" fontId="10" fillId="25" borderId="10" xfId="46" applyFont="1" applyFill="1" applyBorder="1" applyAlignment="1">
      <alignment horizontal="right"/>
      <protection/>
    </xf>
    <xf numFmtId="0" fontId="10" fillId="25" borderId="52" xfId="46" applyFont="1" applyFill="1" applyBorder="1" applyAlignment="1" quotePrefix="1">
      <alignment horizontal="right"/>
      <protection/>
    </xf>
    <xf numFmtId="0" fontId="10" fillId="25" borderId="16" xfId="46" applyFont="1" applyFill="1" applyBorder="1" applyAlignment="1">
      <alignment horizontal="left"/>
      <protection/>
    </xf>
    <xf numFmtId="0" fontId="10" fillId="25" borderId="16" xfId="46" applyFont="1" applyFill="1" applyBorder="1">
      <alignment/>
      <protection/>
    </xf>
    <xf numFmtId="179" fontId="13" fillId="25" borderId="16" xfId="33" applyNumberFormat="1" applyFont="1" applyFill="1" applyBorder="1" applyAlignment="1">
      <alignment horizontal="center"/>
    </xf>
    <xf numFmtId="179" fontId="22" fillId="25" borderId="16" xfId="33" applyNumberFormat="1" applyFont="1" applyFill="1" applyBorder="1" applyAlignment="1">
      <alignment horizontal="center"/>
    </xf>
    <xf numFmtId="2" fontId="22" fillId="25" borderId="16" xfId="33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0" fillId="25" borderId="10" xfId="0" applyFont="1" applyFill="1" applyBorder="1" applyAlignment="1">
      <alignment horizontal="right"/>
    </xf>
    <xf numFmtId="172" fontId="10" fillId="0" borderId="0" xfId="0" applyNumberFormat="1" applyFont="1" applyBorder="1" applyAlignment="1">
      <alignment horizontal="center"/>
    </xf>
    <xf numFmtId="172" fontId="10" fillId="19" borderId="11" xfId="0" applyNumberFormat="1" applyFont="1" applyFill="1" applyBorder="1" applyAlignment="1">
      <alignment horizontal="center"/>
    </xf>
    <xf numFmtId="172" fontId="10" fillId="19" borderId="12" xfId="0" applyNumberFormat="1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/>
    </xf>
    <xf numFmtId="172" fontId="13" fillId="0" borderId="51" xfId="33" applyNumberFormat="1" applyFont="1" applyFill="1" applyBorder="1" applyAlignment="1">
      <alignment/>
    </xf>
    <xf numFmtId="172" fontId="10" fillId="25" borderId="25" xfId="33" applyNumberFormat="1" applyFont="1" applyFill="1" applyBorder="1" applyAlignment="1">
      <alignment/>
    </xf>
    <xf numFmtId="172" fontId="10" fillId="25" borderId="31" xfId="33" applyNumberFormat="1" applyFont="1" applyFill="1" applyBorder="1" applyAlignment="1">
      <alignment/>
    </xf>
    <xf numFmtId="172" fontId="10" fillId="0" borderId="0" xfId="33" applyNumberFormat="1" applyFont="1" applyBorder="1" applyAlignment="1">
      <alignment horizontal="center"/>
    </xf>
    <xf numFmtId="172" fontId="10" fillId="24" borderId="45" xfId="33" applyNumberFormat="1" applyFont="1" applyFill="1" applyBorder="1" applyAlignment="1">
      <alignment/>
    </xf>
    <xf numFmtId="172" fontId="10" fillId="19" borderId="31" xfId="33" applyNumberFormat="1" applyFont="1" applyFill="1" applyBorder="1" applyAlignment="1">
      <alignment/>
    </xf>
    <xf numFmtId="172" fontId="10" fillId="25" borderId="0" xfId="33" applyNumberFormat="1" applyFont="1" applyFill="1" applyBorder="1" applyAlignment="1">
      <alignment/>
    </xf>
    <xf numFmtId="172" fontId="10" fillId="25" borderId="47" xfId="33" applyNumberFormat="1" applyFont="1" applyFill="1" applyBorder="1" applyAlignment="1">
      <alignment/>
    </xf>
    <xf numFmtId="172" fontId="23" fillId="24" borderId="46" xfId="33" applyNumberFormat="1" applyFont="1" applyFill="1" applyBorder="1" applyAlignment="1">
      <alignment/>
    </xf>
    <xf numFmtId="172" fontId="10" fillId="0" borderId="0" xfId="33" applyNumberFormat="1" applyFont="1" applyBorder="1" applyAlignment="1">
      <alignment/>
    </xf>
    <xf numFmtId="172" fontId="10" fillId="24" borderId="46" xfId="33" applyNumberFormat="1" applyFont="1" applyFill="1" applyBorder="1" applyAlignment="1">
      <alignment/>
    </xf>
    <xf numFmtId="172" fontId="10" fillId="0" borderId="0" xfId="33" applyNumberFormat="1" applyFont="1" applyFill="1" applyAlignment="1">
      <alignment/>
    </xf>
    <xf numFmtId="172" fontId="13" fillId="25" borderId="25" xfId="33" applyNumberFormat="1" applyFont="1" applyFill="1" applyBorder="1" applyAlignment="1">
      <alignment/>
    </xf>
    <xf numFmtId="172" fontId="10" fillId="0" borderId="25" xfId="33" applyNumberFormat="1" applyFont="1" applyBorder="1" applyAlignment="1">
      <alignment/>
    </xf>
    <xf numFmtId="172" fontId="13" fillId="0" borderId="25" xfId="33" applyNumberFormat="1" applyFont="1" applyBorder="1" applyAlignment="1">
      <alignment/>
    </xf>
    <xf numFmtId="172" fontId="13" fillId="19" borderId="19" xfId="33" applyNumberFormat="1" applyFont="1" applyFill="1" applyBorder="1" applyAlignment="1">
      <alignment/>
    </xf>
    <xf numFmtId="172" fontId="13" fillId="0" borderId="47" xfId="33" applyNumberFormat="1" applyFont="1" applyBorder="1" applyAlignment="1">
      <alignment/>
    </xf>
    <xf numFmtId="172" fontId="13" fillId="19" borderId="31" xfId="33" applyNumberFormat="1" applyFont="1" applyFill="1" applyBorder="1" applyAlignment="1">
      <alignment/>
    </xf>
    <xf numFmtId="172" fontId="26" fillId="0" borderId="0" xfId="33" applyNumberFormat="1" applyFont="1" applyAlignment="1">
      <alignment/>
    </xf>
    <xf numFmtId="172" fontId="13" fillId="0" borderId="41" xfId="33" applyNumberFormat="1" applyFont="1" applyBorder="1" applyAlignment="1">
      <alignment/>
    </xf>
    <xf numFmtId="172" fontId="10" fillId="19" borderId="25" xfId="33" applyNumberFormat="1" applyFont="1" applyFill="1" applyBorder="1" applyAlignment="1">
      <alignment/>
    </xf>
    <xf numFmtId="172" fontId="10" fillId="19" borderId="47" xfId="33" applyNumberFormat="1" applyFont="1" applyFill="1" applyBorder="1" applyAlignment="1">
      <alignment/>
    </xf>
    <xf numFmtId="172" fontId="7" fillId="0" borderId="31" xfId="33" applyNumberFormat="1" applyFont="1" applyBorder="1" applyAlignment="1">
      <alignment/>
    </xf>
    <xf numFmtId="2" fontId="22" fillId="25" borderId="16" xfId="33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0" fillId="11" borderId="35" xfId="0" applyFont="1" applyFill="1" applyBorder="1" applyAlignment="1">
      <alignment/>
    </xf>
    <xf numFmtId="0" fontId="10" fillId="11" borderId="10" xfId="46" applyFont="1" applyFill="1" applyBorder="1" applyAlignment="1">
      <alignment horizontal="right"/>
      <protection/>
    </xf>
    <xf numFmtId="0" fontId="10" fillId="11" borderId="10" xfId="0" applyFont="1" applyFill="1" applyBorder="1" applyAlignment="1" quotePrefix="1">
      <alignment horizontal="right"/>
    </xf>
    <xf numFmtId="0" fontId="10" fillId="11" borderId="35" xfId="0" applyFont="1" applyFill="1" applyBorder="1" applyAlignment="1" quotePrefix="1">
      <alignment horizontal="right"/>
    </xf>
    <xf numFmtId="0" fontId="10" fillId="11" borderId="16" xfId="0" applyFont="1" applyFill="1" applyBorder="1" applyAlignment="1">
      <alignment horizontal="left"/>
    </xf>
    <xf numFmtId="0" fontId="10" fillId="11" borderId="16" xfId="0" applyFont="1" applyFill="1" applyBorder="1" applyAlignment="1">
      <alignment/>
    </xf>
    <xf numFmtId="179" fontId="10" fillId="11" borderId="16" xfId="0" applyNumberFormat="1" applyFont="1" applyFill="1" applyBorder="1" applyAlignment="1">
      <alignment horizontal="center"/>
    </xf>
    <xf numFmtId="2" fontId="10" fillId="11" borderId="16" xfId="0" applyNumberFormat="1" applyFont="1" applyFill="1" applyBorder="1" applyAlignment="1">
      <alignment horizontal="right"/>
    </xf>
    <xf numFmtId="2" fontId="10" fillId="11" borderId="16" xfId="0" applyNumberFormat="1" applyFont="1" applyFill="1" applyBorder="1" applyAlignment="1">
      <alignment horizontal="center"/>
    </xf>
    <xf numFmtId="171" fontId="13" fillId="0" borderId="60" xfId="33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4" borderId="61" xfId="0" applyFont="1" applyFill="1" applyBorder="1" applyAlignment="1">
      <alignment horizontal="left"/>
    </xf>
    <xf numFmtId="0" fontId="10" fillId="24" borderId="26" xfId="0" applyFont="1" applyFill="1" applyBorder="1" applyAlignment="1">
      <alignment horizontal="left"/>
    </xf>
    <xf numFmtId="0" fontId="10" fillId="24" borderId="62" xfId="0" applyFont="1" applyFill="1" applyBorder="1" applyAlignment="1">
      <alignment horizontal="left"/>
    </xf>
    <xf numFmtId="0" fontId="10" fillId="24" borderId="29" xfId="0" applyFont="1" applyFill="1" applyBorder="1" applyAlignment="1">
      <alignment horizontal="left"/>
    </xf>
    <xf numFmtId="0" fontId="13" fillId="24" borderId="62" xfId="0" applyFont="1" applyFill="1" applyBorder="1" applyAlignment="1">
      <alignment horizontal="left"/>
    </xf>
    <xf numFmtId="0" fontId="13" fillId="24" borderId="29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e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590550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2"/>
  <sheetViews>
    <sheetView zoomScale="85" zoomScaleNormal="85" zoomScalePageLayoutView="0" workbookViewId="0" topLeftCell="A1">
      <selection activeCell="B5" sqref="B5:C5"/>
    </sheetView>
  </sheetViews>
  <sheetFormatPr defaultColWidth="9.140625" defaultRowHeight="12.75"/>
  <cols>
    <col min="1" max="1" width="6.8515625" style="145" customWidth="1"/>
    <col min="2" max="2" width="10.8515625" style="31" customWidth="1"/>
    <col min="3" max="3" width="45.00390625" style="31" customWidth="1"/>
    <col min="4" max="4" width="16.28125" style="32" customWidth="1"/>
    <col min="5" max="5" width="14.28125" style="32" customWidth="1"/>
    <col min="6" max="7" width="19.28125" style="32" customWidth="1"/>
    <col min="8" max="8" width="17.28125" style="32" customWidth="1"/>
    <col min="9" max="9" width="31.421875" style="167" bestFit="1" customWidth="1"/>
    <col min="10" max="10" width="16.28125" style="167" customWidth="1"/>
    <col min="11" max="13" width="16.8515625" style="167" customWidth="1"/>
    <col min="14" max="14" width="18.7109375" style="167" customWidth="1"/>
    <col min="15" max="15" width="17.57421875" style="167" customWidth="1"/>
    <col min="16" max="16" width="18.57421875" style="168" customWidth="1"/>
    <col min="17" max="17" width="17.421875" style="168" customWidth="1"/>
    <col min="18" max="18" width="16.421875" style="168" customWidth="1"/>
    <col min="19" max="19" width="19.140625" style="168" customWidth="1"/>
    <col min="20" max="20" width="13.8515625" style="168" customWidth="1"/>
    <col min="21" max="21" width="13.421875" style="168" customWidth="1"/>
    <col min="22" max="23" width="13.140625" style="168" bestFit="1" customWidth="1"/>
    <col min="24" max="57" width="9.140625" style="168" customWidth="1"/>
    <col min="58" max="16384" width="9.140625" style="31" customWidth="1"/>
  </cols>
  <sheetData>
    <row r="2" spans="2:5" ht="18">
      <c r="B2" s="531" t="s">
        <v>381</v>
      </c>
      <c r="C2" s="531"/>
      <c r="D2" s="531"/>
      <c r="E2" s="531"/>
    </row>
    <row r="3" spans="2:5" ht="15">
      <c r="B3" s="529"/>
      <c r="C3" s="529"/>
      <c r="D3" s="529"/>
      <c r="E3" s="529"/>
    </row>
    <row r="5" spans="2:8" ht="16.5" thickBot="1">
      <c r="B5" s="532"/>
      <c r="C5" s="532"/>
      <c r="D5" s="34"/>
      <c r="E5" s="34"/>
      <c r="F5" s="34"/>
      <c r="G5" s="34"/>
      <c r="H5" s="489"/>
    </row>
    <row r="6" spans="1:8" ht="16.5" thickBot="1">
      <c r="A6" s="195" t="s">
        <v>196</v>
      </c>
      <c r="B6" s="35" t="s">
        <v>133</v>
      </c>
      <c r="C6" s="36"/>
      <c r="D6" s="37" t="s">
        <v>126</v>
      </c>
      <c r="E6" s="37" t="s">
        <v>313</v>
      </c>
      <c r="F6" s="37" t="s">
        <v>186</v>
      </c>
      <c r="G6" s="37" t="s">
        <v>372</v>
      </c>
      <c r="H6" s="490" t="s">
        <v>379</v>
      </c>
    </row>
    <row r="7" spans="1:8" ht="16.5" thickBot="1">
      <c r="A7" s="195" t="s">
        <v>197</v>
      </c>
      <c r="B7" s="38" t="s">
        <v>134</v>
      </c>
      <c r="C7" s="38" t="s">
        <v>135</v>
      </c>
      <c r="D7" s="38" t="s">
        <v>286</v>
      </c>
      <c r="E7" s="38" t="s">
        <v>207</v>
      </c>
      <c r="F7" s="38" t="s">
        <v>314</v>
      </c>
      <c r="G7" s="38" t="s">
        <v>378</v>
      </c>
      <c r="H7" s="491" t="s">
        <v>380</v>
      </c>
    </row>
    <row r="8" spans="2:8" ht="4.5" customHeight="1" hidden="1" thickBot="1">
      <c r="B8" s="533"/>
      <c r="C8" s="530"/>
      <c r="D8" s="40"/>
      <c r="E8" s="34"/>
      <c r="F8" s="40"/>
      <c r="G8" s="40"/>
      <c r="H8" s="492"/>
    </row>
    <row r="9" spans="1:8" ht="16.5" thickBot="1">
      <c r="A9" s="146"/>
      <c r="B9" s="534" t="s">
        <v>156</v>
      </c>
      <c r="C9" s="535"/>
      <c r="D9" s="41"/>
      <c r="E9" s="42"/>
      <c r="F9" s="199"/>
      <c r="G9" s="199"/>
      <c r="H9" s="199"/>
    </row>
    <row r="10" spans="1:8" ht="16.5" thickTop="1">
      <c r="A10" s="196">
        <v>41</v>
      </c>
      <c r="B10" s="44">
        <v>111003</v>
      </c>
      <c r="C10" s="45" t="s">
        <v>63</v>
      </c>
      <c r="D10" s="108">
        <v>307866</v>
      </c>
      <c r="E10" s="410">
        <v>8325</v>
      </c>
      <c r="F10" s="200">
        <f>E10+D10</f>
        <v>316191</v>
      </c>
      <c r="G10" s="200">
        <v>316190.59</v>
      </c>
      <c r="H10" s="493">
        <f>G10/F10*100</f>
        <v>99.99987033154012</v>
      </c>
    </row>
    <row r="11" spans="1:8" ht="15.75">
      <c r="A11" s="197">
        <v>41</v>
      </c>
      <c r="B11" s="46">
        <v>121001</v>
      </c>
      <c r="C11" s="47" t="s">
        <v>24</v>
      </c>
      <c r="D11" s="48">
        <v>46680</v>
      </c>
      <c r="E11" s="408">
        <v>712</v>
      </c>
      <c r="F11" s="385">
        <f>E11+D11</f>
        <v>47392</v>
      </c>
      <c r="G11" s="385">
        <v>41472.82</v>
      </c>
      <c r="H11" s="494">
        <f>G11/F11*100</f>
        <v>87.5101704929102</v>
      </c>
    </row>
    <row r="12" spans="1:8" ht="15.75">
      <c r="A12" s="197">
        <v>41</v>
      </c>
      <c r="B12" s="46">
        <v>121002</v>
      </c>
      <c r="C12" s="47" t="s">
        <v>25</v>
      </c>
      <c r="D12" s="48">
        <v>35007</v>
      </c>
      <c r="E12" s="408">
        <v>584</v>
      </c>
      <c r="F12" s="385">
        <f>E12+D12</f>
        <v>35591</v>
      </c>
      <c r="G12" s="385">
        <v>34422.52</v>
      </c>
      <c r="H12" s="494">
        <f>G12/F12*100</f>
        <v>96.71692281756623</v>
      </c>
    </row>
    <row r="13" spans="1:22" ht="16.5" thickBot="1">
      <c r="A13" s="198">
        <v>41</v>
      </c>
      <c r="B13" s="50">
        <v>121003</v>
      </c>
      <c r="C13" s="51" t="s">
        <v>30</v>
      </c>
      <c r="D13" s="52">
        <v>375</v>
      </c>
      <c r="E13" s="411"/>
      <c r="F13" s="386">
        <f>E13+D13</f>
        <v>375</v>
      </c>
      <c r="G13" s="386">
        <v>374.9</v>
      </c>
      <c r="H13" s="495">
        <f>G13/F13*100</f>
        <v>99.97333333333333</v>
      </c>
      <c r="T13" s="169"/>
      <c r="U13" s="170"/>
      <c r="V13" s="171"/>
    </row>
    <row r="14" spans="2:8" ht="16.5" thickBot="1">
      <c r="B14" s="530"/>
      <c r="C14" s="530"/>
      <c r="D14" s="54"/>
      <c r="E14" s="53"/>
      <c r="F14" s="53"/>
      <c r="G14" s="53"/>
      <c r="H14" s="496"/>
    </row>
    <row r="15" spans="1:8" ht="15.75">
      <c r="A15" s="156"/>
      <c r="B15" s="534" t="s">
        <v>155</v>
      </c>
      <c r="C15" s="535"/>
      <c r="D15" s="55"/>
      <c r="E15" s="55"/>
      <c r="F15" s="157"/>
      <c r="G15" s="157"/>
      <c r="H15" s="497"/>
    </row>
    <row r="16" spans="1:8" ht="15.75">
      <c r="A16" s="142">
        <v>41</v>
      </c>
      <c r="B16" s="46">
        <v>133001</v>
      </c>
      <c r="C16" s="47" t="s">
        <v>20</v>
      </c>
      <c r="D16" s="48">
        <v>1310</v>
      </c>
      <c r="E16" s="48">
        <v>120</v>
      </c>
      <c r="F16" s="385">
        <f>E16+D16</f>
        <v>1430</v>
      </c>
      <c r="G16" s="385">
        <v>1394.5</v>
      </c>
      <c r="H16" s="494">
        <f>G16/F16*100</f>
        <v>97.5174825174825</v>
      </c>
    </row>
    <row r="17" spans="1:21" ht="15.75">
      <c r="A17" s="142">
        <v>41</v>
      </c>
      <c r="B17" s="46">
        <v>133004</v>
      </c>
      <c r="C17" s="47" t="s">
        <v>67</v>
      </c>
      <c r="D17" s="48">
        <v>100</v>
      </c>
      <c r="E17" s="48">
        <v>-80</v>
      </c>
      <c r="F17" s="385">
        <f>E17+D17</f>
        <v>20</v>
      </c>
      <c r="G17" s="385">
        <v>0</v>
      </c>
      <c r="H17" s="494">
        <f>G17/F17*100</f>
        <v>0</v>
      </c>
      <c r="Q17" s="33"/>
      <c r="R17" s="33"/>
      <c r="S17" s="172"/>
      <c r="T17" s="173"/>
      <c r="U17" s="174"/>
    </row>
    <row r="18" spans="1:21" ht="15.75">
      <c r="A18" s="142">
        <v>41</v>
      </c>
      <c r="B18" s="46">
        <v>133012</v>
      </c>
      <c r="C18" s="47" t="s">
        <v>31</v>
      </c>
      <c r="D18" s="48">
        <v>1738</v>
      </c>
      <c r="E18" s="48">
        <v>-700</v>
      </c>
      <c r="F18" s="385">
        <f>E18+D18</f>
        <v>1038</v>
      </c>
      <c r="G18" s="385">
        <v>748.55</v>
      </c>
      <c r="H18" s="494">
        <f>G18/F18*100</f>
        <v>72.11464354527938</v>
      </c>
      <c r="T18" s="173"/>
      <c r="U18" s="174"/>
    </row>
    <row r="19" spans="1:21" ht="15.75">
      <c r="A19" s="142">
        <v>41</v>
      </c>
      <c r="B19" s="46">
        <v>133013</v>
      </c>
      <c r="C19" s="47" t="s">
        <v>32</v>
      </c>
      <c r="D19" s="48">
        <v>32000</v>
      </c>
      <c r="E19" s="48">
        <v>954</v>
      </c>
      <c r="F19" s="385">
        <f>E19+D19</f>
        <v>32954</v>
      </c>
      <c r="G19" s="385">
        <v>31403.62</v>
      </c>
      <c r="H19" s="494">
        <f>G19/F19*100</f>
        <v>95.29532075013655</v>
      </c>
      <c r="T19" s="71"/>
      <c r="U19" s="74"/>
    </row>
    <row r="20" spans="1:21" ht="16.5" thickBot="1">
      <c r="A20" s="148"/>
      <c r="B20" s="57"/>
      <c r="C20" s="58"/>
      <c r="D20" s="59">
        <f>SUM(D10:D19)</f>
        <v>425076</v>
      </c>
      <c r="E20" s="59">
        <f>SUM(E10:E19)</f>
        <v>9915</v>
      </c>
      <c r="F20" s="158">
        <f>SUM(F10:F19)</f>
        <v>434991</v>
      </c>
      <c r="G20" s="158">
        <f>SUM(G10:G19)</f>
        <v>426007.50000000006</v>
      </c>
      <c r="H20" s="498">
        <f>G20/F20*100</f>
        <v>97.93478485761776</v>
      </c>
      <c r="T20" s="74"/>
      <c r="U20" s="74"/>
    </row>
    <row r="21" spans="2:21" ht="16.5" thickBot="1">
      <c r="B21" s="60"/>
      <c r="C21" s="62"/>
      <c r="D21" s="61"/>
      <c r="E21" s="61"/>
      <c r="F21" s="61"/>
      <c r="G21" s="61"/>
      <c r="H21" s="499"/>
      <c r="T21" s="74"/>
      <c r="U21" s="74"/>
    </row>
    <row r="22" spans="1:21" ht="15.75">
      <c r="A22" s="156"/>
      <c r="B22" s="534" t="s">
        <v>157</v>
      </c>
      <c r="C22" s="535"/>
      <c r="D22" s="55"/>
      <c r="E22" s="55"/>
      <c r="F22" s="157"/>
      <c r="G22" s="157"/>
      <c r="H22" s="497"/>
      <c r="T22" s="74"/>
      <c r="U22" s="74"/>
    </row>
    <row r="23" spans="1:23" ht="15.75">
      <c r="A23" s="142">
        <v>41</v>
      </c>
      <c r="B23" s="46">
        <v>212002</v>
      </c>
      <c r="C23" s="47" t="s">
        <v>33</v>
      </c>
      <c r="D23" s="48">
        <v>7000</v>
      </c>
      <c r="E23" s="48">
        <v>-645</v>
      </c>
      <c r="F23" s="385">
        <f aca="true" t="shared" si="0" ref="F23:F28">E23+D23</f>
        <v>6355</v>
      </c>
      <c r="G23" s="385">
        <v>6353.61</v>
      </c>
      <c r="H23" s="494">
        <f aca="true" t="shared" si="1" ref="H23:H90">G23/F23*100</f>
        <v>99.97812745869393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</row>
    <row r="24" spans="1:24" ht="15.75">
      <c r="A24" s="142">
        <v>41</v>
      </c>
      <c r="B24" s="46">
        <v>212003</v>
      </c>
      <c r="C24" s="47" t="s">
        <v>34</v>
      </c>
      <c r="D24" s="48">
        <v>17780</v>
      </c>
      <c r="E24" s="408">
        <v>-1543</v>
      </c>
      <c r="F24" s="385">
        <f t="shared" si="0"/>
        <v>16237</v>
      </c>
      <c r="G24" s="385">
        <v>10046.44</v>
      </c>
      <c r="H24" s="494">
        <f t="shared" si="1"/>
        <v>61.87374514996613</v>
      </c>
      <c r="I24" s="175"/>
      <c r="J24" s="175"/>
      <c r="K24" s="175"/>
      <c r="L24" s="175"/>
      <c r="M24" s="175"/>
      <c r="N24" s="175"/>
      <c r="O24" s="175"/>
      <c r="P24" s="176"/>
      <c r="Q24" s="177"/>
      <c r="R24" s="178"/>
      <c r="S24" s="176"/>
      <c r="T24" s="176"/>
      <c r="U24" s="176"/>
      <c r="V24" s="176"/>
      <c r="W24" s="176"/>
      <c r="X24" s="33"/>
    </row>
    <row r="25" spans="1:24" ht="15.75">
      <c r="A25" s="142">
        <v>41</v>
      </c>
      <c r="B25" s="46">
        <v>212003</v>
      </c>
      <c r="C25" s="47" t="s">
        <v>64</v>
      </c>
      <c r="D25" s="48">
        <v>695</v>
      </c>
      <c r="E25" s="303"/>
      <c r="F25" s="385">
        <f t="shared" si="0"/>
        <v>695</v>
      </c>
      <c r="G25" s="385">
        <v>505</v>
      </c>
      <c r="H25" s="494">
        <f t="shared" si="1"/>
        <v>72.66187050359713</v>
      </c>
      <c r="I25" s="175"/>
      <c r="J25" s="175"/>
      <c r="K25" s="175"/>
      <c r="L25" s="175"/>
      <c r="M25" s="175"/>
      <c r="N25" s="175"/>
      <c r="O25" s="175"/>
      <c r="P25" s="177"/>
      <c r="Q25" s="177"/>
      <c r="R25" s="177"/>
      <c r="S25" s="177"/>
      <c r="T25" s="177"/>
      <c r="U25" s="177"/>
      <c r="V25" s="177"/>
      <c r="W25" s="177"/>
      <c r="X25" s="33"/>
    </row>
    <row r="26" spans="1:24" ht="15.75">
      <c r="A26" s="142">
        <v>41</v>
      </c>
      <c r="B26" s="46" t="s">
        <v>35</v>
      </c>
      <c r="C26" s="47" t="s">
        <v>36</v>
      </c>
      <c r="D26" s="48">
        <v>3250</v>
      </c>
      <c r="E26" s="48">
        <v>1871</v>
      </c>
      <c r="F26" s="385">
        <f t="shared" si="0"/>
        <v>5121</v>
      </c>
      <c r="G26" s="385">
        <v>5120.3</v>
      </c>
      <c r="H26" s="494">
        <f t="shared" si="1"/>
        <v>99.98633079476666</v>
      </c>
      <c r="I26" s="179"/>
      <c r="J26" s="179"/>
      <c r="K26" s="179"/>
      <c r="L26" s="179"/>
      <c r="M26" s="179"/>
      <c r="N26" s="179"/>
      <c r="O26" s="179"/>
      <c r="P26" s="180"/>
      <c r="Q26" s="181"/>
      <c r="R26" s="181"/>
      <c r="S26" s="181"/>
      <c r="T26" s="181"/>
      <c r="U26" s="109"/>
      <c r="V26" s="109"/>
      <c r="W26" s="109"/>
      <c r="X26" s="33"/>
    </row>
    <row r="27" spans="1:24" ht="15.75">
      <c r="A27" s="142">
        <v>41</v>
      </c>
      <c r="B27" s="46" t="s">
        <v>37</v>
      </c>
      <c r="C27" s="47" t="s">
        <v>38</v>
      </c>
      <c r="D27" s="48">
        <v>18100</v>
      </c>
      <c r="E27" s="48"/>
      <c r="F27" s="385">
        <f t="shared" si="0"/>
        <v>18100</v>
      </c>
      <c r="G27" s="385">
        <v>17583.75</v>
      </c>
      <c r="H27" s="494">
        <f t="shared" si="1"/>
        <v>97.14779005524862</v>
      </c>
      <c r="I27" s="179"/>
      <c r="J27" s="179"/>
      <c r="K27" s="179"/>
      <c r="L27" s="179"/>
      <c r="M27" s="179"/>
      <c r="N27" s="179"/>
      <c r="O27" s="179"/>
      <c r="P27" s="180"/>
      <c r="Q27" s="181"/>
      <c r="R27" s="181"/>
      <c r="S27" s="181"/>
      <c r="T27" s="181"/>
      <c r="U27" s="182"/>
      <c r="V27" s="182"/>
      <c r="W27" s="182"/>
      <c r="X27" s="33"/>
    </row>
    <row r="28" spans="1:24" ht="15.75">
      <c r="A28" s="143">
        <v>41</v>
      </c>
      <c r="B28" s="63">
        <v>211004</v>
      </c>
      <c r="C28" s="64" t="s">
        <v>350</v>
      </c>
      <c r="D28" s="65">
        <v>11200</v>
      </c>
      <c r="E28" s="65">
        <v>-11200</v>
      </c>
      <c r="F28" s="387">
        <f t="shared" si="0"/>
        <v>0</v>
      </c>
      <c r="G28" s="387"/>
      <c r="H28" s="500"/>
      <c r="I28" s="179"/>
      <c r="J28" s="179"/>
      <c r="K28" s="179"/>
      <c r="L28" s="179"/>
      <c r="M28" s="179"/>
      <c r="N28" s="179"/>
      <c r="O28" s="179"/>
      <c r="P28" s="180"/>
      <c r="Q28" s="181"/>
      <c r="R28" s="181"/>
      <c r="S28" s="181"/>
      <c r="T28" s="181"/>
      <c r="U28" s="182"/>
      <c r="V28" s="182"/>
      <c r="W28" s="182"/>
      <c r="X28" s="33"/>
    </row>
    <row r="29" spans="1:24" ht="15.75">
      <c r="A29" s="143">
        <v>41</v>
      </c>
      <c r="B29" s="63">
        <v>221004</v>
      </c>
      <c r="C29" s="64" t="s">
        <v>170</v>
      </c>
      <c r="D29" s="65"/>
      <c r="E29" s="65">
        <v>13600</v>
      </c>
      <c r="F29" s="387">
        <f>D29+E29</f>
        <v>13600</v>
      </c>
      <c r="G29" s="387">
        <v>13600</v>
      </c>
      <c r="H29" s="500">
        <f t="shared" si="1"/>
        <v>100</v>
      </c>
      <c r="I29" s="179"/>
      <c r="J29" s="179"/>
      <c r="K29" s="179"/>
      <c r="L29" s="179"/>
      <c r="M29" s="179"/>
      <c r="N29" s="179"/>
      <c r="O29" s="179"/>
      <c r="P29" s="180"/>
      <c r="Q29" s="181"/>
      <c r="R29" s="181"/>
      <c r="S29" s="181"/>
      <c r="T29" s="181"/>
      <c r="U29" s="182"/>
      <c r="V29" s="182"/>
      <c r="W29" s="182"/>
      <c r="X29" s="33"/>
    </row>
    <row r="30" spans="1:24" ht="16.5" thickBot="1">
      <c r="A30" s="64">
        <v>41</v>
      </c>
      <c r="B30" s="64">
        <v>221005</v>
      </c>
      <c r="C30" s="64" t="s">
        <v>383</v>
      </c>
      <c r="D30" s="65">
        <v>4800</v>
      </c>
      <c r="E30" s="65">
        <v>-4800</v>
      </c>
      <c r="F30" s="387">
        <v>0</v>
      </c>
      <c r="G30" s="387">
        <v>0</v>
      </c>
      <c r="H30" s="387">
        <v>0</v>
      </c>
      <c r="I30" s="179"/>
      <c r="J30" s="179"/>
      <c r="K30" s="179"/>
      <c r="L30" s="179"/>
      <c r="M30" s="179"/>
      <c r="N30" s="179"/>
      <c r="O30" s="179"/>
      <c r="P30" s="180"/>
      <c r="Q30" s="181"/>
      <c r="R30" s="181"/>
      <c r="S30" s="181"/>
      <c r="T30" s="181"/>
      <c r="U30" s="182"/>
      <c r="V30" s="182"/>
      <c r="W30" s="182"/>
      <c r="X30" s="33"/>
    </row>
    <row r="31" spans="1:24" ht="16.5" thickBot="1">
      <c r="A31" s="159"/>
      <c r="B31" s="538" t="s">
        <v>158</v>
      </c>
      <c r="C31" s="539"/>
      <c r="D31" s="310"/>
      <c r="E31" s="310"/>
      <c r="F31" s="316">
        <f aca="true" t="shared" si="2" ref="F31:F53">E31+D31</f>
        <v>0</v>
      </c>
      <c r="G31" s="316"/>
      <c r="H31" s="501"/>
      <c r="I31" s="166"/>
      <c r="J31" s="166"/>
      <c r="K31" s="166"/>
      <c r="L31" s="166"/>
      <c r="M31" s="166"/>
      <c r="N31" s="166"/>
      <c r="O31" s="166"/>
      <c r="P31" s="71"/>
      <c r="Q31" s="109"/>
      <c r="R31" s="109"/>
      <c r="S31" s="109"/>
      <c r="T31" s="109"/>
      <c r="U31" s="183"/>
      <c r="V31" s="183"/>
      <c r="W31" s="183"/>
      <c r="X31" s="33"/>
    </row>
    <row r="32" spans="1:24" ht="15.75">
      <c r="A32" s="142">
        <v>41</v>
      </c>
      <c r="B32" s="46" t="s">
        <v>302</v>
      </c>
      <c r="C32" s="47" t="s">
        <v>303</v>
      </c>
      <c r="D32" s="48">
        <v>1550</v>
      </c>
      <c r="E32" s="48">
        <v>765</v>
      </c>
      <c r="F32" s="385">
        <f t="shared" si="2"/>
        <v>2315</v>
      </c>
      <c r="G32" s="385">
        <v>2310.5</v>
      </c>
      <c r="H32" s="494">
        <f t="shared" si="1"/>
        <v>99.80561555075595</v>
      </c>
      <c r="I32" s="164"/>
      <c r="J32" s="164"/>
      <c r="K32" s="164"/>
      <c r="L32" s="164"/>
      <c r="M32" s="164"/>
      <c r="N32" s="164"/>
      <c r="O32" s="164"/>
      <c r="P32" s="180"/>
      <c r="Q32" s="181"/>
      <c r="R32" s="181"/>
      <c r="S32" s="181"/>
      <c r="T32" s="181"/>
      <c r="U32" s="181"/>
      <c r="V32" s="181"/>
      <c r="W32" s="181"/>
      <c r="X32" s="33"/>
    </row>
    <row r="33" spans="1:24" ht="15.75">
      <c r="A33" s="142">
        <v>41</v>
      </c>
      <c r="B33" s="46">
        <v>221004</v>
      </c>
      <c r="C33" s="47" t="s">
        <v>304</v>
      </c>
      <c r="D33" s="48">
        <v>2200</v>
      </c>
      <c r="E33" s="408">
        <v>1935</v>
      </c>
      <c r="F33" s="385">
        <f t="shared" si="2"/>
        <v>4135</v>
      </c>
      <c r="G33" s="385">
        <v>4133.5</v>
      </c>
      <c r="H33" s="494">
        <f t="shared" si="1"/>
        <v>99.96372430471584</v>
      </c>
      <c r="I33" s="164"/>
      <c r="J33" s="164"/>
      <c r="K33" s="164"/>
      <c r="L33" s="164"/>
      <c r="M33" s="164"/>
      <c r="N33" s="164"/>
      <c r="O33" s="164"/>
      <c r="P33" s="180"/>
      <c r="Q33" s="181"/>
      <c r="R33" s="181"/>
      <c r="S33" s="181"/>
      <c r="T33" s="181"/>
      <c r="U33" s="181"/>
      <c r="V33" s="181"/>
      <c r="W33" s="181"/>
      <c r="X33" s="33"/>
    </row>
    <row r="34" spans="1:24" ht="15.75">
      <c r="A34" s="142">
        <v>41</v>
      </c>
      <c r="B34" s="46">
        <v>222003</v>
      </c>
      <c r="C34" s="47" t="s">
        <v>39</v>
      </c>
      <c r="D34" s="48">
        <v>500</v>
      </c>
      <c r="E34" s="409">
        <v>140</v>
      </c>
      <c r="F34" s="385">
        <f t="shared" si="2"/>
        <v>640</v>
      </c>
      <c r="G34" s="385">
        <v>640</v>
      </c>
      <c r="H34" s="494">
        <f t="shared" si="1"/>
        <v>100</v>
      </c>
      <c r="I34" s="166"/>
      <c r="J34" s="166"/>
      <c r="K34" s="166"/>
      <c r="L34" s="166"/>
      <c r="M34" s="166"/>
      <c r="N34" s="166"/>
      <c r="O34" s="166"/>
      <c r="P34" s="184"/>
      <c r="Q34" s="109"/>
      <c r="R34" s="109"/>
      <c r="S34" s="109"/>
      <c r="T34" s="109"/>
      <c r="U34" s="183"/>
      <c r="V34" s="183"/>
      <c r="W34" s="183"/>
      <c r="X34" s="33"/>
    </row>
    <row r="35" spans="1:24" ht="15.75">
      <c r="A35" s="142">
        <v>41</v>
      </c>
      <c r="B35" s="46">
        <v>223001</v>
      </c>
      <c r="C35" s="47" t="s">
        <v>26</v>
      </c>
      <c r="D35" s="48">
        <v>300</v>
      </c>
      <c r="E35" s="408"/>
      <c r="F35" s="385">
        <f t="shared" si="2"/>
        <v>300</v>
      </c>
      <c r="G35" s="385">
        <v>160</v>
      </c>
      <c r="H35" s="494">
        <f t="shared" si="1"/>
        <v>53.333333333333336</v>
      </c>
      <c r="I35" s="166"/>
      <c r="J35" s="166"/>
      <c r="K35" s="166"/>
      <c r="L35" s="166"/>
      <c r="M35" s="166"/>
      <c r="N35" s="166"/>
      <c r="O35" s="166"/>
      <c r="P35" s="184"/>
      <c r="Q35" s="109"/>
      <c r="R35" s="109"/>
      <c r="S35" s="109"/>
      <c r="T35" s="109"/>
      <c r="U35" s="183"/>
      <c r="V35" s="183"/>
      <c r="W35" s="183"/>
      <c r="X35" s="33"/>
    </row>
    <row r="36" spans="1:24" ht="15.75">
      <c r="A36" s="142">
        <v>41</v>
      </c>
      <c r="B36" s="46" t="s">
        <v>40</v>
      </c>
      <c r="C36" s="47" t="s">
        <v>41</v>
      </c>
      <c r="D36" s="48">
        <v>950</v>
      </c>
      <c r="E36" s="408">
        <v>-430</v>
      </c>
      <c r="F36" s="385">
        <f t="shared" si="2"/>
        <v>520</v>
      </c>
      <c r="G36" s="385">
        <v>496.2</v>
      </c>
      <c r="H36" s="494">
        <f t="shared" si="1"/>
        <v>95.42307692307692</v>
      </c>
      <c r="I36" s="166"/>
      <c r="J36" s="166"/>
      <c r="K36" s="166"/>
      <c r="L36" s="166"/>
      <c r="M36" s="166"/>
      <c r="N36" s="166"/>
      <c r="O36" s="166"/>
      <c r="P36" s="185"/>
      <c r="Q36" s="186"/>
      <c r="R36" s="186"/>
      <c r="S36" s="186"/>
      <c r="T36" s="186"/>
      <c r="U36" s="183"/>
      <c r="V36" s="183"/>
      <c r="W36" s="183"/>
      <c r="X36" s="33"/>
    </row>
    <row r="37" spans="1:24" ht="15.75">
      <c r="A37" s="142">
        <v>41</v>
      </c>
      <c r="B37" s="46" t="s">
        <v>42</v>
      </c>
      <c r="C37" s="47" t="s">
        <v>164</v>
      </c>
      <c r="D37" s="48">
        <v>950</v>
      </c>
      <c r="E37" s="408">
        <v>1033</v>
      </c>
      <c r="F37" s="385">
        <f t="shared" si="2"/>
        <v>1983</v>
      </c>
      <c r="G37" s="385">
        <v>1982</v>
      </c>
      <c r="H37" s="494">
        <f t="shared" si="1"/>
        <v>99.94957135653051</v>
      </c>
      <c r="I37" s="166"/>
      <c r="J37" s="166"/>
      <c r="K37" s="166"/>
      <c r="L37" s="166"/>
      <c r="M37" s="166"/>
      <c r="N37" s="166"/>
      <c r="O37" s="166"/>
      <c r="P37" s="185"/>
      <c r="Q37" s="186"/>
      <c r="R37" s="186"/>
      <c r="S37" s="186"/>
      <c r="T37" s="186"/>
      <c r="U37" s="183"/>
      <c r="V37" s="183"/>
      <c r="W37" s="183"/>
      <c r="X37" s="33"/>
    </row>
    <row r="38" spans="1:24" ht="15" customHeight="1">
      <c r="A38" s="142">
        <v>41</v>
      </c>
      <c r="B38" s="46" t="s">
        <v>42</v>
      </c>
      <c r="C38" s="47" t="s">
        <v>165</v>
      </c>
      <c r="D38" s="48">
        <v>4050</v>
      </c>
      <c r="E38" s="408">
        <v>-2445</v>
      </c>
      <c r="F38" s="387">
        <f t="shared" si="2"/>
        <v>1605</v>
      </c>
      <c r="G38" s="387">
        <v>1604.92</v>
      </c>
      <c r="H38" s="500">
        <f t="shared" si="1"/>
        <v>99.995015576324</v>
      </c>
      <c r="I38" s="165"/>
      <c r="J38" s="165"/>
      <c r="K38" s="165"/>
      <c r="L38" s="165"/>
      <c r="M38" s="165"/>
      <c r="N38" s="165"/>
      <c r="O38" s="165"/>
      <c r="P38" s="70"/>
      <c r="Q38" s="186"/>
      <c r="R38" s="186"/>
      <c r="S38" s="186"/>
      <c r="T38" s="186"/>
      <c r="U38" s="186"/>
      <c r="V38" s="186"/>
      <c r="W38" s="186"/>
      <c r="X38" s="33"/>
    </row>
    <row r="39" spans="1:24" ht="15.75">
      <c r="A39" s="142">
        <v>41</v>
      </c>
      <c r="B39" s="46" t="s">
        <v>79</v>
      </c>
      <c r="C39" s="47" t="s">
        <v>301</v>
      </c>
      <c r="D39" s="48">
        <v>0</v>
      </c>
      <c r="E39" s="408">
        <v>666</v>
      </c>
      <c r="F39" s="385">
        <f t="shared" si="2"/>
        <v>666</v>
      </c>
      <c r="G39" s="385">
        <v>665.3</v>
      </c>
      <c r="H39" s="494">
        <f t="shared" si="1"/>
        <v>99.89489489489489</v>
      </c>
      <c r="I39" s="164"/>
      <c r="J39" s="164"/>
      <c r="K39" s="164"/>
      <c r="L39" s="164"/>
      <c r="M39" s="164"/>
      <c r="N39" s="164"/>
      <c r="O39" s="164"/>
      <c r="P39" s="187"/>
      <c r="Q39" s="181"/>
      <c r="R39" s="181"/>
      <c r="S39" s="181"/>
      <c r="T39" s="181"/>
      <c r="U39" s="181"/>
      <c r="V39" s="181"/>
      <c r="W39" s="181"/>
      <c r="X39" s="33"/>
    </row>
    <row r="40" spans="1:24" ht="15.75">
      <c r="A40" s="142">
        <v>41</v>
      </c>
      <c r="B40" s="46" t="s">
        <v>138</v>
      </c>
      <c r="C40" s="47" t="s">
        <v>139</v>
      </c>
      <c r="D40" s="48">
        <v>70</v>
      </c>
      <c r="E40" s="408"/>
      <c r="F40" s="385">
        <f t="shared" si="2"/>
        <v>70</v>
      </c>
      <c r="G40" s="385">
        <v>7.5</v>
      </c>
      <c r="H40" s="494">
        <f t="shared" si="1"/>
        <v>10.714285714285714</v>
      </c>
      <c r="I40" s="164"/>
      <c r="J40" s="164"/>
      <c r="K40" s="164"/>
      <c r="L40" s="164"/>
      <c r="M40" s="164"/>
      <c r="N40" s="164"/>
      <c r="O40" s="164"/>
      <c r="P40" s="180"/>
      <c r="Q40" s="180"/>
      <c r="R40" s="180"/>
      <c r="S40" s="188"/>
      <c r="T40" s="71"/>
      <c r="U40" s="71"/>
      <c r="V40" s="33"/>
      <c r="W40" s="33"/>
      <c r="X40" s="33"/>
    </row>
    <row r="41" spans="1:24" ht="15.75">
      <c r="A41" s="142">
        <v>41</v>
      </c>
      <c r="B41" s="46" t="s">
        <v>171</v>
      </c>
      <c r="C41" s="47" t="s">
        <v>172</v>
      </c>
      <c r="D41" s="48">
        <v>1000</v>
      </c>
      <c r="E41" s="408">
        <v>700</v>
      </c>
      <c r="F41" s="385">
        <f t="shared" si="2"/>
        <v>1700</v>
      </c>
      <c r="G41" s="385">
        <v>1691.18</v>
      </c>
      <c r="H41" s="494">
        <f t="shared" si="1"/>
        <v>99.48117647058824</v>
      </c>
      <c r="I41" s="164"/>
      <c r="J41" s="164"/>
      <c r="K41" s="164"/>
      <c r="L41" s="164"/>
      <c r="M41" s="164"/>
      <c r="N41" s="164"/>
      <c r="O41" s="164"/>
      <c r="P41" s="180"/>
      <c r="Q41" s="180"/>
      <c r="R41" s="180"/>
      <c r="S41" s="188"/>
      <c r="T41" s="71"/>
      <c r="U41" s="71"/>
      <c r="V41" s="33"/>
      <c r="W41" s="33"/>
      <c r="X41" s="33"/>
    </row>
    <row r="42" spans="1:24" ht="15.75">
      <c r="A42" s="142">
        <v>41</v>
      </c>
      <c r="B42" s="46">
        <v>223003</v>
      </c>
      <c r="C42" s="47" t="s">
        <v>43</v>
      </c>
      <c r="D42" s="48">
        <v>3080</v>
      </c>
      <c r="E42" s="408"/>
      <c r="F42" s="385">
        <f t="shared" si="2"/>
        <v>3080</v>
      </c>
      <c r="G42" s="385">
        <v>3004.03</v>
      </c>
      <c r="H42" s="494">
        <f t="shared" si="1"/>
        <v>97.53344155844157</v>
      </c>
      <c r="I42" s="164"/>
      <c r="J42" s="164"/>
      <c r="K42" s="164"/>
      <c r="L42" s="164"/>
      <c r="M42" s="164"/>
      <c r="N42" s="164"/>
      <c r="O42" s="164"/>
      <c r="P42" s="180"/>
      <c r="Q42" s="180"/>
      <c r="R42" s="180"/>
      <c r="S42" s="188"/>
      <c r="T42" s="33"/>
      <c r="U42" s="33"/>
      <c r="V42" s="33"/>
      <c r="W42" s="33"/>
      <c r="X42" s="33"/>
    </row>
    <row r="43" spans="1:24" ht="16.5" thickBot="1">
      <c r="A43" s="147">
        <v>41</v>
      </c>
      <c r="B43" s="50">
        <v>229005</v>
      </c>
      <c r="C43" s="51" t="s">
        <v>44</v>
      </c>
      <c r="D43" s="52">
        <v>300</v>
      </c>
      <c r="E43" s="52"/>
      <c r="F43" s="386">
        <f t="shared" si="2"/>
        <v>300</v>
      </c>
      <c r="G43" s="386">
        <v>181.5</v>
      </c>
      <c r="H43" s="495">
        <f t="shared" si="1"/>
        <v>60.5</v>
      </c>
      <c r="I43" s="162"/>
      <c r="J43" s="162"/>
      <c r="K43" s="162"/>
      <c r="L43" s="162"/>
      <c r="M43" s="162"/>
      <c r="N43" s="189"/>
      <c r="O43" s="189"/>
      <c r="P43" s="190"/>
      <c r="Q43" s="190"/>
      <c r="R43" s="190"/>
      <c r="S43" s="72"/>
      <c r="T43" s="191"/>
      <c r="U43" s="190"/>
      <c r="V43" s="33"/>
      <c r="W43" s="33"/>
      <c r="X43" s="33"/>
    </row>
    <row r="44" spans="2:24" ht="16.5" thickBot="1">
      <c r="B44" s="67"/>
      <c r="C44" s="56"/>
      <c r="D44" s="69"/>
      <c r="E44" s="68"/>
      <c r="F44" s="68">
        <f t="shared" si="2"/>
        <v>0</v>
      </c>
      <c r="G44" s="68"/>
      <c r="H44" s="502"/>
      <c r="I44" s="162"/>
      <c r="J44" s="162"/>
      <c r="K44" s="162"/>
      <c r="L44" s="162"/>
      <c r="M44" s="162"/>
      <c r="N44" s="189"/>
      <c r="O44" s="189"/>
      <c r="P44" s="190"/>
      <c r="Q44" s="190"/>
      <c r="R44" s="190"/>
      <c r="S44" s="72"/>
      <c r="T44" s="191"/>
      <c r="U44" s="190"/>
      <c r="V44" s="33"/>
      <c r="W44" s="33"/>
      <c r="X44" s="33"/>
    </row>
    <row r="45" spans="1:24" ht="16.5" thickBot="1">
      <c r="A45" s="156"/>
      <c r="B45" s="536" t="s">
        <v>159</v>
      </c>
      <c r="C45" s="537"/>
      <c r="D45" s="66"/>
      <c r="E45" s="66"/>
      <c r="F45" s="160">
        <f t="shared" si="2"/>
        <v>0</v>
      </c>
      <c r="G45" s="160"/>
      <c r="H45" s="503"/>
      <c r="I45" s="162"/>
      <c r="J45" s="162"/>
      <c r="K45" s="162"/>
      <c r="L45" s="162"/>
      <c r="M45" s="162"/>
      <c r="N45" s="189"/>
      <c r="O45" s="189"/>
      <c r="P45" s="190"/>
      <c r="Q45" s="190"/>
      <c r="R45" s="190"/>
      <c r="S45" s="72"/>
      <c r="T45" s="191"/>
      <c r="U45" s="190"/>
      <c r="V45" s="33"/>
      <c r="W45" s="33"/>
      <c r="X45" s="33"/>
    </row>
    <row r="46" spans="1:24" ht="16.5" thickBot="1">
      <c r="A46" s="147">
        <v>41</v>
      </c>
      <c r="B46" s="50">
        <v>243</v>
      </c>
      <c r="C46" s="51" t="s">
        <v>21</v>
      </c>
      <c r="D46" s="52">
        <v>200</v>
      </c>
      <c r="E46" s="52">
        <v>-180</v>
      </c>
      <c r="F46" s="386">
        <f t="shared" si="2"/>
        <v>20</v>
      </c>
      <c r="G46" s="386">
        <v>10.81</v>
      </c>
      <c r="H46" s="495">
        <f t="shared" si="1"/>
        <v>54.05</v>
      </c>
      <c r="I46" s="162"/>
      <c r="J46" s="162"/>
      <c r="K46" s="162"/>
      <c r="L46" s="162"/>
      <c r="M46" s="162"/>
      <c r="N46" s="189"/>
      <c r="O46" s="189"/>
      <c r="P46" s="190"/>
      <c r="Q46" s="190"/>
      <c r="R46" s="190"/>
      <c r="S46" s="72"/>
      <c r="T46" s="72"/>
      <c r="U46" s="190"/>
      <c r="V46" s="33"/>
      <c r="W46" s="33"/>
      <c r="X46" s="33"/>
    </row>
    <row r="47" spans="2:24" ht="16.5" thickBot="1">
      <c r="B47" s="67"/>
      <c r="C47" s="56"/>
      <c r="D47" s="68"/>
      <c r="E47" s="68"/>
      <c r="F47" s="68">
        <f t="shared" si="2"/>
        <v>0</v>
      </c>
      <c r="G47" s="68"/>
      <c r="H47" s="502"/>
      <c r="I47" s="165"/>
      <c r="J47" s="165"/>
      <c r="K47" s="165"/>
      <c r="L47" s="165"/>
      <c r="M47" s="165"/>
      <c r="N47" s="165"/>
      <c r="O47" s="165"/>
      <c r="P47" s="71"/>
      <c r="Q47" s="71"/>
      <c r="R47" s="72"/>
      <c r="S47" s="72"/>
      <c r="T47" s="190"/>
      <c r="U47" s="33"/>
      <c r="V47" s="33"/>
      <c r="W47" s="33"/>
      <c r="X47" s="33"/>
    </row>
    <row r="48" spans="1:24" ht="15.75">
      <c r="A48" s="156"/>
      <c r="B48" s="534" t="s">
        <v>160</v>
      </c>
      <c r="C48" s="535"/>
      <c r="D48" s="55"/>
      <c r="E48" s="55"/>
      <c r="F48" s="157">
        <f t="shared" si="2"/>
        <v>0</v>
      </c>
      <c r="G48" s="157"/>
      <c r="H48" s="497"/>
      <c r="I48" s="165"/>
      <c r="J48" s="165"/>
      <c r="K48" s="165"/>
      <c r="L48" s="165"/>
      <c r="M48" s="165"/>
      <c r="N48" s="165"/>
      <c r="O48" s="165"/>
      <c r="P48" s="71"/>
      <c r="Q48" s="71"/>
      <c r="R48" s="72"/>
      <c r="S48" s="72"/>
      <c r="T48" s="190"/>
      <c r="U48" s="33"/>
      <c r="V48" s="33"/>
      <c r="W48" s="33"/>
      <c r="X48" s="33"/>
    </row>
    <row r="49" spans="1:22" ht="15.75">
      <c r="A49" s="142">
        <v>41</v>
      </c>
      <c r="B49" s="46">
        <v>291008</v>
      </c>
      <c r="C49" s="47" t="s">
        <v>78</v>
      </c>
      <c r="D49" s="48">
        <v>95</v>
      </c>
      <c r="E49" s="48"/>
      <c r="F49" s="385">
        <f t="shared" si="2"/>
        <v>95</v>
      </c>
      <c r="G49" s="385">
        <v>93.6</v>
      </c>
      <c r="H49" s="494">
        <f t="shared" si="1"/>
        <v>98.52631578947367</v>
      </c>
      <c r="I49" s="165"/>
      <c r="J49" s="165"/>
      <c r="K49" s="165"/>
      <c r="L49" s="165"/>
      <c r="M49" s="165"/>
      <c r="N49" s="166"/>
      <c r="O49" s="166"/>
      <c r="P49" s="71"/>
      <c r="Q49" s="71"/>
      <c r="R49" s="71"/>
      <c r="S49" s="72"/>
      <c r="T49" s="72"/>
      <c r="U49" s="190"/>
      <c r="V49" s="33"/>
    </row>
    <row r="50" spans="1:22" ht="15.75">
      <c r="A50" s="142">
        <v>41</v>
      </c>
      <c r="B50" s="46">
        <v>292008</v>
      </c>
      <c r="C50" s="47" t="s">
        <v>45</v>
      </c>
      <c r="D50" s="48">
        <v>1100</v>
      </c>
      <c r="E50" s="48"/>
      <c r="F50" s="385">
        <f t="shared" si="2"/>
        <v>1100</v>
      </c>
      <c r="G50" s="385">
        <v>525.12</v>
      </c>
      <c r="H50" s="494">
        <f t="shared" si="1"/>
        <v>47.73818181818182</v>
      </c>
      <c r="I50" s="165"/>
      <c r="J50" s="165"/>
      <c r="K50" s="165"/>
      <c r="L50" s="165"/>
      <c r="M50" s="165"/>
      <c r="N50" s="166"/>
      <c r="O50" s="166"/>
      <c r="P50" s="71"/>
      <c r="Q50" s="71"/>
      <c r="R50" s="71"/>
      <c r="S50" s="72"/>
      <c r="T50" s="72"/>
      <c r="U50" s="190"/>
      <c r="V50" s="33"/>
    </row>
    <row r="51" spans="1:22" ht="20.25" customHeight="1">
      <c r="A51" s="142">
        <v>41</v>
      </c>
      <c r="B51" s="46">
        <v>292006</v>
      </c>
      <c r="C51" s="47" t="s">
        <v>166</v>
      </c>
      <c r="D51" s="48"/>
      <c r="E51" s="48">
        <v>258</v>
      </c>
      <c r="F51" s="385">
        <f t="shared" si="2"/>
        <v>258</v>
      </c>
      <c r="G51" s="385">
        <v>257.05</v>
      </c>
      <c r="H51" s="494">
        <f t="shared" si="1"/>
        <v>99.63178294573643</v>
      </c>
      <c r="I51" s="175"/>
      <c r="J51" s="175"/>
      <c r="K51" s="175"/>
      <c r="L51" s="175"/>
      <c r="M51" s="175"/>
      <c r="N51" s="175"/>
      <c r="O51" s="175"/>
      <c r="P51" s="71"/>
      <c r="Q51" s="71"/>
      <c r="R51" s="71"/>
      <c r="S51" s="72"/>
      <c r="T51" s="72"/>
      <c r="U51" s="190"/>
      <c r="V51" s="33"/>
    </row>
    <row r="52" spans="1:22" ht="15.75">
      <c r="A52" s="142">
        <v>41</v>
      </c>
      <c r="B52" s="46">
        <v>292012</v>
      </c>
      <c r="C52" s="47" t="s">
        <v>46</v>
      </c>
      <c r="D52" s="48">
        <v>4900</v>
      </c>
      <c r="E52" s="48">
        <v>-3760</v>
      </c>
      <c r="F52" s="385">
        <f t="shared" si="2"/>
        <v>1140</v>
      </c>
      <c r="G52" s="385">
        <v>1135.48</v>
      </c>
      <c r="H52" s="494">
        <f t="shared" si="1"/>
        <v>99.60350877192982</v>
      </c>
      <c r="I52" s="175"/>
      <c r="J52" s="175"/>
      <c r="K52" s="175"/>
      <c r="L52" s="175"/>
      <c r="M52" s="175"/>
      <c r="N52" s="175"/>
      <c r="O52" s="175"/>
      <c r="T52" s="72"/>
      <c r="U52" s="190"/>
      <c r="V52" s="33"/>
    </row>
    <row r="53" spans="1:22" ht="15.75">
      <c r="A53" s="142">
        <v>41</v>
      </c>
      <c r="B53" s="46">
        <v>292027</v>
      </c>
      <c r="C53" s="47" t="s">
        <v>350</v>
      </c>
      <c r="D53" s="48">
        <v>1000</v>
      </c>
      <c r="E53" s="48">
        <v>11686</v>
      </c>
      <c r="F53" s="385">
        <f t="shared" si="2"/>
        <v>12686</v>
      </c>
      <c r="G53" s="385">
        <v>12684.45</v>
      </c>
      <c r="H53" s="494">
        <f t="shared" si="1"/>
        <v>99.98778180671607</v>
      </c>
      <c r="I53" s="163"/>
      <c r="J53" s="192"/>
      <c r="K53" s="192"/>
      <c r="L53" s="192"/>
      <c r="M53" s="192"/>
      <c r="N53" s="192"/>
      <c r="O53" s="192"/>
      <c r="T53" s="72"/>
      <c r="U53" s="193"/>
      <c r="V53" s="33"/>
    </row>
    <row r="54" spans="1:22" ht="16.5" customHeight="1" thickBot="1">
      <c r="A54" s="148"/>
      <c r="B54" s="57"/>
      <c r="C54" s="58"/>
      <c r="D54" s="59">
        <f>SUM(D23:D53)</f>
        <v>85070</v>
      </c>
      <c r="E54" s="59">
        <f>SUM(E23:E53)</f>
        <v>7651</v>
      </c>
      <c r="F54" s="158">
        <f>SUM(F23:F53)</f>
        <v>92721</v>
      </c>
      <c r="G54" s="158">
        <f>SUM(G23:G53)</f>
        <v>84792.23999999999</v>
      </c>
      <c r="H54" s="498">
        <f t="shared" si="1"/>
        <v>91.448798006924</v>
      </c>
      <c r="I54" s="163"/>
      <c r="J54" s="192"/>
      <c r="K54" s="192"/>
      <c r="L54" s="192"/>
      <c r="M54" s="192"/>
      <c r="N54" s="192"/>
      <c r="O54" s="192"/>
      <c r="T54" s="72"/>
      <c r="U54" s="190"/>
      <c r="V54" s="33"/>
    </row>
    <row r="55" spans="2:22" ht="15.75" customHeight="1" thickBot="1">
      <c r="B55" s="73"/>
      <c r="C55" s="74"/>
      <c r="D55" s="75"/>
      <c r="E55" s="75"/>
      <c r="F55" s="75"/>
      <c r="G55" s="75"/>
      <c r="H55" s="504"/>
      <c r="I55" s="163"/>
      <c r="J55" s="192"/>
      <c r="K55" s="192"/>
      <c r="L55" s="192"/>
      <c r="M55" s="192"/>
      <c r="N55" s="192"/>
      <c r="O55" s="192"/>
      <c r="T55" s="72"/>
      <c r="U55" s="190"/>
      <c r="V55" s="33"/>
    </row>
    <row r="56" spans="1:22" ht="15.75">
      <c r="A56" s="156"/>
      <c r="B56" s="534" t="s">
        <v>161</v>
      </c>
      <c r="C56" s="535"/>
      <c r="D56" s="55">
        <f>SUM(D57:D78)</f>
        <v>257056</v>
      </c>
      <c r="E56" s="55">
        <f>SUM(E57:E78)</f>
        <v>3282</v>
      </c>
      <c r="F56" s="157">
        <f>SUM(F57:F78)</f>
        <v>260338</v>
      </c>
      <c r="G56" s="157">
        <f>SUM(G57:G78)</f>
        <v>259353.36999999997</v>
      </c>
      <c r="H56" s="497">
        <f t="shared" si="1"/>
        <v>99.62178782966757</v>
      </c>
      <c r="I56" s="163"/>
      <c r="J56" s="192"/>
      <c r="K56" s="192"/>
      <c r="L56" s="192"/>
      <c r="M56" s="192"/>
      <c r="N56" s="192"/>
      <c r="O56" s="192"/>
      <c r="T56" s="72"/>
      <c r="U56" s="190"/>
      <c r="V56" s="33"/>
    </row>
    <row r="57" spans="1:22" ht="15.75">
      <c r="A57" s="142">
        <v>111</v>
      </c>
      <c r="B57" s="46">
        <v>72</v>
      </c>
      <c r="C57" s="47" t="s">
        <v>47</v>
      </c>
      <c r="D57" s="48"/>
      <c r="E57" s="48">
        <v>1691</v>
      </c>
      <c r="F57" s="385">
        <f>D57+E57</f>
        <v>1691</v>
      </c>
      <c r="G57" s="385">
        <v>1691</v>
      </c>
      <c r="H57" s="494">
        <f t="shared" si="1"/>
        <v>100</v>
      </c>
      <c r="I57" s="163"/>
      <c r="J57" s="192"/>
      <c r="K57" s="192"/>
      <c r="L57" s="192"/>
      <c r="M57" s="192"/>
      <c r="N57" s="192"/>
      <c r="O57" s="192"/>
      <c r="T57" s="72"/>
      <c r="U57" s="190"/>
      <c r="V57" s="33"/>
    </row>
    <row r="58" spans="1:22" ht="15.75">
      <c r="A58" s="142">
        <v>111</v>
      </c>
      <c r="B58" s="46">
        <v>311</v>
      </c>
      <c r="C58" s="47" t="s">
        <v>47</v>
      </c>
      <c r="D58" s="48">
        <v>970</v>
      </c>
      <c r="E58" s="48">
        <v>-970</v>
      </c>
      <c r="F58" s="385"/>
      <c r="G58" s="385"/>
      <c r="H58" s="494"/>
      <c r="I58" s="163"/>
      <c r="J58" s="192"/>
      <c r="K58" s="192"/>
      <c r="L58" s="192"/>
      <c r="M58" s="192"/>
      <c r="N58" s="192"/>
      <c r="O58" s="192"/>
      <c r="T58" s="72"/>
      <c r="U58" s="190"/>
      <c r="V58" s="33"/>
    </row>
    <row r="59" spans="1:22" ht="15.75">
      <c r="A59" s="142">
        <v>111</v>
      </c>
      <c r="B59" s="46">
        <v>311</v>
      </c>
      <c r="C59" s="407" t="s">
        <v>332</v>
      </c>
      <c r="D59" s="408"/>
      <c r="E59" s="408">
        <v>1800</v>
      </c>
      <c r="F59" s="388">
        <f aca="true" t="shared" si="3" ref="F59:F71">E59+D59</f>
        <v>1800</v>
      </c>
      <c r="G59" s="388">
        <v>1800</v>
      </c>
      <c r="H59" s="505">
        <f t="shared" si="1"/>
        <v>100</v>
      </c>
      <c r="T59" s="72"/>
      <c r="U59" s="190"/>
      <c r="V59" s="33"/>
    </row>
    <row r="60" spans="1:22" ht="15.75">
      <c r="A60" s="142">
        <v>111</v>
      </c>
      <c r="B60" s="46">
        <v>312001</v>
      </c>
      <c r="C60" s="47" t="s">
        <v>65</v>
      </c>
      <c r="D60" s="48">
        <v>650</v>
      </c>
      <c r="E60" s="48">
        <v>157</v>
      </c>
      <c r="F60" s="385">
        <f t="shared" si="3"/>
        <v>807</v>
      </c>
      <c r="G60" s="385">
        <v>806.82</v>
      </c>
      <c r="H60" s="494">
        <f t="shared" si="1"/>
        <v>99.97769516728626</v>
      </c>
      <c r="T60" s="72"/>
      <c r="U60" s="190"/>
      <c r="V60" s="33"/>
    </row>
    <row r="61" spans="1:22" ht="15.75">
      <c r="A61" s="142">
        <v>111</v>
      </c>
      <c r="B61" s="46">
        <v>312001</v>
      </c>
      <c r="C61" s="47" t="s">
        <v>48</v>
      </c>
      <c r="D61" s="48">
        <v>4830</v>
      </c>
      <c r="E61" s="48">
        <v>9</v>
      </c>
      <c r="F61" s="385">
        <f t="shared" si="3"/>
        <v>4839</v>
      </c>
      <c r="G61" s="385">
        <v>4838.45</v>
      </c>
      <c r="H61" s="494">
        <f t="shared" si="1"/>
        <v>99.9886340152924</v>
      </c>
      <c r="T61" s="72"/>
      <c r="U61" s="190"/>
      <c r="V61" s="33"/>
    </row>
    <row r="62" spans="1:22" ht="15.75">
      <c r="A62" s="142">
        <v>111</v>
      </c>
      <c r="B62" s="46">
        <v>312001</v>
      </c>
      <c r="C62" s="47" t="s">
        <v>49</v>
      </c>
      <c r="D62" s="48">
        <v>3400</v>
      </c>
      <c r="E62" s="48">
        <v>-1024</v>
      </c>
      <c r="F62" s="49">
        <f t="shared" si="3"/>
        <v>2376</v>
      </c>
      <c r="G62" s="49">
        <v>2075.35</v>
      </c>
      <c r="H62" s="506">
        <f t="shared" si="1"/>
        <v>87.34638047138047</v>
      </c>
      <c r="T62" s="72"/>
      <c r="U62" s="190"/>
      <c r="V62" s="33"/>
    </row>
    <row r="63" spans="1:22" ht="15.75">
      <c r="A63" s="142">
        <v>111</v>
      </c>
      <c r="B63" s="46">
        <v>312001</v>
      </c>
      <c r="C63" s="47" t="s">
        <v>169</v>
      </c>
      <c r="D63" s="48">
        <v>1647</v>
      </c>
      <c r="E63" s="48"/>
      <c r="F63" s="49">
        <f t="shared" si="3"/>
        <v>1647</v>
      </c>
      <c r="G63" s="49">
        <v>1647.03</v>
      </c>
      <c r="H63" s="506">
        <f t="shared" si="1"/>
        <v>100.00182149362477</v>
      </c>
      <c r="T63" s="72"/>
      <c r="U63" s="190"/>
      <c r="V63" s="33"/>
    </row>
    <row r="64" spans="1:22" ht="15.75">
      <c r="A64" s="142">
        <v>111</v>
      </c>
      <c r="B64" s="46">
        <v>312001</v>
      </c>
      <c r="C64" s="47" t="s">
        <v>50</v>
      </c>
      <c r="D64" s="382">
        <v>213106</v>
      </c>
      <c r="E64" s="48">
        <v>-1030</v>
      </c>
      <c r="F64" s="49">
        <f t="shared" si="3"/>
        <v>212076</v>
      </c>
      <c r="G64" s="49">
        <v>212076</v>
      </c>
      <c r="H64" s="506">
        <f t="shared" si="1"/>
        <v>100</v>
      </c>
      <c r="T64" s="72"/>
      <c r="U64" s="190"/>
      <c r="V64" s="33"/>
    </row>
    <row r="65" spans="1:22" ht="15.75">
      <c r="A65" s="142">
        <v>111</v>
      </c>
      <c r="B65" s="46">
        <v>312001</v>
      </c>
      <c r="C65" s="47" t="s">
        <v>333</v>
      </c>
      <c r="D65" s="48">
        <v>3200</v>
      </c>
      <c r="E65" s="48"/>
      <c r="F65" s="49">
        <f t="shared" si="3"/>
        <v>3200</v>
      </c>
      <c r="G65" s="49">
        <v>2518</v>
      </c>
      <c r="H65" s="506">
        <f t="shared" si="1"/>
        <v>78.6875</v>
      </c>
      <c r="T65" s="72"/>
      <c r="U65" s="193"/>
      <c r="V65" s="33"/>
    </row>
    <row r="66" spans="1:22" ht="15.75">
      <c r="A66" s="142">
        <v>111</v>
      </c>
      <c r="B66" s="46">
        <v>312001</v>
      </c>
      <c r="C66" s="47" t="s">
        <v>22</v>
      </c>
      <c r="D66" s="48">
        <v>1090</v>
      </c>
      <c r="E66" s="48"/>
      <c r="F66" s="49">
        <f t="shared" si="3"/>
        <v>1090</v>
      </c>
      <c r="G66" s="49">
        <v>1093</v>
      </c>
      <c r="H66" s="506">
        <f t="shared" si="1"/>
        <v>100.27522935779815</v>
      </c>
      <c r="T66" s="33"/>
      <c r="U66" s="33"/>
      <c r="V66" s="33"/>
    </row>
    <row r="67" spans="1:22" ht="13.5" customHeight="1">
      <c r="A67" s="142">
        <v>111</v>
      </c>
      <c r="B67" s="46">
        <v>312001</v>
      </c>
      <c r="C67" s="47" t="s">
        <v>51</v>
      </c>
      <c r="D67" s="48">
        <v>1370</v>
      </c>
      <c r="E67" s="48">
        <v>295</v>
      </c>
      <c r="F67" s="49">
        <f t="shared" si="3"/>
        <v>1665</v>
      </c>
      <c r="G67" s="49">
        <v>1665</v>
      </c>
      <c r="H67" s="506">
        <f t="shared" si="1"/>
        <v>100</v>
      </c>
      <c r="R67" s="74"/>
      <c r="S67" s="74"/>
      <c r="T67" s="39"/>
      <c r="U67" s="194"/>
      <c r="V67" s="33"/>
    </row>
    <row r="68" spans="1:22" ht="15.75">
      <c r="A68" s="142">
        <v>111</v>
      </c>
      <c r="B68" s="46">
        <v>312001</v>
      </c>
      <c r="C68" s="47" t="s">
        <v>52</v>
      </c>
      <c r="D68" s="48">
        <v>279</v>
      </c>
      <c r="E68" s="303"/>
      <c r="F68" s="49">
        <f t="shared" si="3"/>
        <v>279</v>
      </c>
      <c r="G68" s="49">
        <v>278.63</v>
      </c>
      <c r="H68" s="506">
        <f t="shared" si="1"/>
        <v>99.8673835125448</v>
      </c>
      <c r="R68" s="74"/>
      <c r="S68" s="74"/>
      <c r="T68" s="71"/>
      <c r="U68" s="71"/>
      <c r="V68" s="33"/>
    </row>
    <row r="69" spans="1:22" ht="15.75">
      <c r="A69" s="142">
        <v>111</v>
      </c>
      <c r="B69" s="46">
        <v>312001</v>
      </c>
      <c r="C69" s="407" t="s">
        <v>66</v>
      </c>
      <c r="D69" s="408">
        <v>720</v>
      </c>
      <c r="E69" s="408">
        <v>314</v>
      </c>
      <c r="F69" s="395">
        <f t="shared" si="3"/>
        <v>1034</v>
      </c>
      <c r="G69" s="395">
        <v>1033.63</v>
      </c>
      <c r="H69" s="507">
        <f t="shared" si="1"/>
        <v>99.96421663442942</v>
      </c>
      <c r="R69" s="71"/>
      <c r="S69" s="71"/>
      <c r="T69" s="71"/>
      <c r="U69" s="71"/>
      <c r="V69" s="33"/>
    </row>
    <row r="70" spans="1:22" ht="21" customHeight="1">
      <c r="A70" s="142">
        <v>111</v>
      </c>
      <c r="B70" s="46">
        <v>321001</v>
      </c>
      <c r="C70" s="47" t="s">
        <v>287</v>
      </c>
      <c r="D70" s="48">
        <v>3672</v>
      </c>
      <c r="E70" s="48"/>
      <c r="F70" s="49">
        <f t="shared" si="3"/>
        <v>3672</v>
      </c>
      <c r="G70" s="49">
        <v>3670</v>
      </c>
      <c r="H70" s="506">
        <f t="shared" si="1"/>
        <v>99.94553376906318</v>
      </c>
      <c r="R70" s="74"/>
      <c r="S70" s="74"/>
      <c r="T70" s="71"/>
      <c r="U70" s="71"/>
      <c r="V70" s="33"/>
    </row>
    <row r="71" spans="1:22" ht="21" customHeight="1">
      <c r="A71" s="142">
        <v>111</v>
      </c>
      <c r="B71" s="46">
        <v>321001</v>
      </c>
      <c r="C71" s="47" t="s">
        <v>384</v>
      </c>
      <c r="D71" s="48">
        <v>1000</v>
      </c>
      <c r="E71" s="48">
        <v>-1000</v>
      </c>
      <c r="F71" s="49">
        <f t="shared" si="3"/>
        <v>0</v>
      </c>
      <c r="G71" s="49"/>
      <c r="H71" s="506"/>
      <c r="R71" s="74"/>
      <c r="S71" s="74"/>
      <c r="T71" s="71"/>
      <c r="U71" s="71"/>
      <c r="V71" s="33"/>
    </row>
    <row r="72" spans="1:22" ht="21" customHeight="1">
      <c r="A72" s="142">
        <v>111</v>
      </c>
      <c r="B72" s="46">
        <v>321001</v>
      </c>
      <c r="C72" s="47" t="s">
        <v>351</v>
      </c>
      <c r="D72" s="48"/>
      <c r="E72" s="48">
        <v>94</v>
      </c>
      <c r="F72" s="49">
        <f>D72+E72</f>
        <v>94</v>
      </c>
      <c r="G72" s="49">
        <v>93.6</v>
      </c>
      <c r="H72" s="506">
        <f t="shared" si="1"/>
        <v>99.57446808510639</v>
      </c>
      <c r="R72" s="74"/>
      <c r="S72" s="74"/>
      <c r="T72" s="71"/>
      <c r="U72" s="71"/>
      <c r="V72" s="33"/>
    </row>
    <row r="73" spans="1:22" ht="21" customHeight="1">
      <c r="A73" s="142">
        <v>111</v>
      </c>
      <c r="B73" s="46">
        <v>321001</v>
      </c>
      <c r="C73" s="47" t="s">
        <v>340</v>
      </c>
      <c r="D73" s="48"/>
      <c r="E73" s="48">
        <v>69</v>
      </c>
      <c r="F73" s="49">
        <f>D73+E73</f>
        <v>69</v>
      </c>
      <c r="G73" s="49">
        <v>68.24</v>
      </c>
      <c r="H73" s="506">
        <f t="shared" si="1"/>
        <v>98.89855072463767</v>
      </c>
      <c r="R73" s="74"/>
      <c r="S73" s="74"/>
      <c r="T73" s="71"/>
      <c r="U73" s="71"/>
      <c r="V73" s="33"/>
    </row>
    <row r="74" spans="1:22" ht="31.5" customHeight="1">
      <c r="A74" s="142">
        <v>111</v>
      </c>
      <c r="B74" s="46">
        <v>321001</v>
      </c>
      <c r="C74" s="277" t="s">
        <v>288</v>
      </c>
      <c r="D74" s="48">
        <v>1821</v>
      </c>
      <c r="E74" s="48"/>
      <c r="F74" s="49">
        <f>E74+D74</f>
        <v>1821</v>
      </c>
      <c r="G74" s="49">
        <v>1821.3</v>
      </c>
      <c r="H74" s="506">
        <f t="shared" si="1"/>
        <v>100.01647446457991</v>
      </c>
      <c r="R74" s="74"/>
      <c r="S74" s="74"/>
      <c r="T74" s="71"/>
      <c r="U74" s="71"/>
      <c r="V74" s="33"/>
    </row>
    <row r="75" spans="1:22" ht="15.75">
      <c r="A75" s="142">
        <v>111</v>
      </c>
      <c r="B75" s="46">
        <v>312001</v>
      </c>
      <c r="C75" s="47" t="s">
        <v>53</v>
      </c>
      <c r="D75" s="48">
        <v>580</v>
      </c>
      <c r="E75" s="48">
        <v>5</v>
      </c>
      <c r="F75" s="385">
        <f>E75+D75</f>
        <v>585</v>
      </c>
      <c r="G75" s="385">
        <v>584.43</v>
      </c>
      <c r="H75" s="494">
        <f t="shared" si="1"/>
        <v>99.9025641025641</v>
      </c>
      <c r="R75" s="74"/>
      <c r="S75" s="74"/>
      <c r="T75" s="71"/>
      <c r="U75" s="71"/>
      <c r="V75" s="33"/>
    </row>
    <row r="76" spans="1:22" ht="15.75">
      <c r="A76" s="143" t="s">
        <v>198</v>
      </c>
      <c r="B76" s="63">
        <v>312001</v>
      </c>
      <c r="C76" s="78" t="s">
        <v>309</v>
      </c>
      <c r="D76" s="65">
        <v>16751</v>
      </c>
      <c r="E76" s="65"/>
      <c r="F76" s="388">
        <f>E76+D76</f>
        <v>16751</v>
      </c>
      <c r="G76" s="388">
        <v>16750.52</v>
      </c>
      <c r="H76" s="505">
        <f t="shared" si="1"/>
        <v>99.99713449943287</v>
      </c>
      <c r="R76" s="74"/>
      <c r="S76" s="74"/>
      <c r="T76" s="71"/>
      <c r="U76" s="71"/>
      <c r="V76" s="33"/>
    </row>
    <row r="77" spans="1:22" ht="15.75">
      <c r="A77" s="143" t="s">
        <v>199</v>
      </c>
      <c r="B77" s="63">
        <v>312001</v>
      </c>
      <c r="C77" s="102" t="s">
        <v>201</v>
      </c>
      <c r="D77" s="65">
        <v>1970</v>
      </c>
      <c r="E77" s="65"/>
      <c r="F77" s="385">
        <f>E77+D77</f>
        <v>1970</v>
      </c>
      <c r="G77" s="385">
        <v>1970.69</v>
      </c>
      <c r="H77" s="494">
        <f t="shared" si="1"/>
        <v>100.03502538071068</v>
      </c>
      <c r="R77" s="74"/>
      <c r="S77" s="74"/>
      <c r="T77" s="71"/>
      <c r="U77" s="71"/>
      <c r="V77" s="33"/>
    </row>
    <row r="78" spans="1:22" ht="15.75">
      <c r="A78" s="143">
        <v>111</v>
      </c>
      <c r="B78" s="63">
        <v>312001</v>
      </c>
      <c r="C78" s="389" t="s">
        <v>289</v>
      </c>
      <c r="D78" s="390"/>
      <c r="E78" s="390">
        <v>2872</v>
      </c>
      <c r="F78" s="388">
        <f>E78+D78</f>
        <v>2872</v>
      </c>
      <c r="G78" s="388">
        <v>2871.68</v>
      </c>
      <c r="H78" s="505">
        <f t="shared" si="1"/>
        <v>99.98885793871865</v>
      </c>
      <c r="R78" s="74"/>
      <c r="S78" s="74"/>
      <c r="T78" s="71"/>
      <c r="U78" s="71"/>
      <c r="V78" s="33"/>
    </row>
    <row r="79" spans="1:21" ht="21" customHeight="1" thickBot="1">
      <c r="A79" s="148"/>
      <c r="B79" s="57"/>
      <c r="C79" s="391" t="s">
        <v>154</v>
      </c>
      <c r="D79" s="392">
        <f>D56+D54+D20</f>
        <v>767202</v>
      </c>
      <c r="E79" s="392">
        <f>E56+E54+E20</f>
        <v>20848</v>
      </c>
      <c r="F79" s="392">
        <f>F56+F54+F20</f>
        <v>788050</v>
      </c>
      <c r="G79" s="392">
        <f>G56+G54+G20</f>
        <v>770153.1100000001</v>
      </c>
      <c r="H79" s="508">
        <f t="shared" si="1"/>
        <v>97.72896516718484</v>
      </c>
      <c r="R79" s="74"/>
      <c r="S79" s="74"/>
      <c r="T79" s="74"/>
      <c r="U79" s="74"/>
    </row>
    <row r="80" spans="3:21" ht="19.5" customHeight="1">
      <c r="C80" s="393"/>
      <c r="D80" s="394"/>
      <c r="E80" s="394"/>
      <c r="F80" s="394"/>
      <c r="G80" s="394"/>
      <c r="H80" s="394"/>
      <c r="Q80" s="74"/>
      <c r="R80" s="74"/>
      <c r="S80" s="74"/>
      <c r="T80" s="74"/>
      <c r="U80" s="74"/>
    </row>
    <row r="81" spans="1:21" ht="16.5" thickBot="1">
      <c r="A81" s="150"/>
      <c r="B81" s="77">
        <v>233001</v>
      </c>
      <c r="C81" s="311" t="s">
        <v>152</v>
      </c>
      <c r="D81" s="395">
        <v>15830</v>
      </c>
      <c r="E81" s="396"/>
      <c r="F81" s="395">
        <f>E81+D81</f>
        <v>15830</v>
      </c>
      <c r="G81" s="395">
        <v>15830</v>
      </c>
      <c r="H81" s="507">
        <f t="shared" si="1"/>
        <v>100</v>
      </c>
      <c r="Q81" s="74"/>
      <c r="R81" s="74"/>
      <c r="S81" s="74"/>
      <c r="T81" s="74"/>
      <c r="U81" s="74"/>
    </row>
    <row r="82" spans="1:21" ht="16.5" thickBot="1">
      <c r="A82" s="149" t="s">
        <v>198</v>
      </c>
      <c r="B82" s="76">
        <v>322001</v>
      </c>
      <c r="C82" s="311" t="s">
        <v>200</v>
      </c>
      <c r="D82" s="395">
        <v>2448</v>
      </c>
      <c r="E82" s="396"/>
      <c r="F82" s="395">
        <f>E82+D82</f>
        <v>2448</v>
      </c>
      <c r="G82" s="395">
        <v>2448</v>
      </c>
      <c r="H82" s="507">
        <f t="shared" si="1"/>
        <v>100</v>
      </c>
      <c r="Q82" s="74"/>
      <c r="R82" s="74"/>
      <c r="S82" s="74"/>
      <c r="T82" s="74"/>
      <c r="U82" s="74"/>
    </row>
    <row r="83" spans="1:21" ht="15.75">
      <c r="A83" s="149" t="s">
        <v>199</v>
      </c>
      <c r="B83" s="76">
        <v>322001</v>
      </c>
      <c r="C83" s="397" t="s">
        <v>201</v>
      </c>
      <c r="D83" s="395">
        <v>288</v>
      </c>
      <c r="E83" s="396"/>
      <c r="F83" s="395">
        <f>E83+D83</f>
        <v>288</v>
      </c>
      <c r="G83" s="395">
        <v>288</v>
      </c>
      <c r="H83" s="507">
        <f t="shared" si="1"/>
        <v>100</v>
      </c>
      <c r="Q83" s="74"/>
      <c r="R83" s="74"/>
      <c r="S83" s="74"/>
      <c r="T83" s="74"/>
      <c r="U83" s="74"/>
    </row>
    <row r="84" spans="1:21" ht="15.75">
      <c r="A84" s="314">
        <v>72</v>
      </c>
      <c r="B84" s="315">
        <v>321</v>
      </c>
      <c r="C84" s="398" t="s">
        <v>352</v>
      </c>
      <c r="D84" s="399"/>
      <c r="E84" s="399">
        <v>13659</v>
      </c>
      <c r="F84" s="400">
        <f>D84+E84</f>
        <v>13659</v>
      </c>
      <c r="G84" s="400">
        <v>13659</v>
      </c>
      <c r="H84" s="509">
        <f t="shared" si="1"/>
        <v>100</v>
      </c>
      <c r="Q84" s="74"/>
      <c r="R84" s="74"/>
      <c r="S84" s="74"/>
      <c r="T84" s="74"/>
      <c r="U84" s="74"/>
    </row>
    <row r="85" spans="1:21" ht="16.5" thickBot="1">
      <c r="A85" s="151"/>
      <c r="B85" s="80"/>
      <c r="C85" s="401" t="s">
        <v>54</v>
      </c>
      <c r="D85" s="392">
        <f>SUM(D81:D83)</f>
        <v>18566</v>
      </c>
      <c r="E85" s="392">
        <f>SUM(E81:E84)</f>
        <v>13659</v>
      </c>
      <c r="F85" s="402">
        <f>SUM(F81:F84)</f>
        <v>32225</v>
      </c>
      <c r="G85" s="402">
        <f>SUM(G81:G84)</f>
        <v>32225</v>
      </c>
      <c r="H85" s="510">
        <f t="shared" si="1"/>
        <v>100</v>
      </c>
      <c r="T85" s="74"/>
      <c r="U85" s="74"/>
    </row>
    <row r="86" spans="1:21" ht="14.25" customHeight="1" thickBot="1">
      <c r="A86" s="152"/>
      <c r="B86" s="43"/>
      <c r="C86" s="393"/>
      <c r="D86" s="403"/>
      <c r="E86" s="403"/>
      <c r="F86" s="403"/>
      <c r="G86" s="403"/>
      <c r="H86" s="511"/>
      <c r="T86" s="74"/>
      <c r="U86" s="74"/>
    </row>
    <row r="87" spans="1:21" ht="15" customHeight="1" thickBot="1">
      <c r="A87" s="149">
        <v>46</v>
      </c>
      <c r="B87" s="76">
        <v>454001</v>
      </c>
      <c r="C87" s="404" t="s">
        <v>334</v>
      </c>
      <c r="D87" s="405">
        <v>55950</v>
      </c>
      <c r="E87" s="528">
        <v>-29175.56</v>
      </c>
      <c r="F87" s="406">
        <f>E87+D87</f>
        <v>26774.44</v>
      </c>
      <c r="G87" s="406">
        <v>26774.44</v>
      </c>
      <c r="H87" s="512">
        <f t="shared" si="1"/>
        <v>100</v>
      </c>
      <c r="T87" s="74"/>
      <c r="U87" s="74"/>
    </row>
    <row r="88" spans="1:8" ht="16.5" thickBot="1">
      <c r="A88" s="149" t="s">
        <v>202</v>
      </c>
      <c r="B88" s="76">
        <v>453</v>
      </c>
      <c r="C88" s="407" t="s">
        <v>335</v>
      </c>
      <c r="D88" s="395">
        <v>499</v>
      </c>
      <c r="E88" s="396"/>
      <c r="F88" s="395">
        <f>E88+D88</f>
        <v>499</v>
      </c>
      <c r="G88" s="395">
        <v>498.97</v>
      </c>
      <c r="H88" s="507">
        <f t="shared" si="1"/>
        <v>99.99398797595191</v>
      </c>
    </row>
    <row r="89" spans="1:8" ht="15.75">
      <c r="A89" s="149">
        <v>41</v>
      </c>
      <c r="B89" s="76">
        <v>411005</v>
      </c>
      <c r="C89" s="47" t="s">
        <v>336</v>
      </c>
      <c r="D89" s="49">
        <v>365</v>
      </c>
      <c r="E89" s="115">
        <v>181</v>
      </c>
      <c r="F89" s="49">
        <f>E89+D89</f>
        <v>546</v>
      </c>
      <c r="G89" s="49">
        <v>545.8</v>
      </c>
      <c r="H89" s="506">
        <f t="shared" si="1"/>
        <v>99.96336996336996</v>
      </c>
    </row>
    <row r="90" spans="1:8" ht="18" customHeight="1">
      <c r="A90" s="153"/>
      <c r="B90" s="81"/>
      <c r="C90" s="82" t="s">
        <v>55</v>
      </c>
      <c r="D90" s="83">
        <f>SUM(D87:D89)</f>
        <v>56814</v>
      </c>
      <c r="E90" s="83">
        <f>SUM(E87:E89)</f>
        <v>-28994.56</v>
      </c>
      <c r="F90" s="384">
        <f>SUM(F87:F89)</f>
        <v>27819.44</v>
      </c>
      <c r="G90" s="384">
        <f>SUM(G87:G89)</f>
        <v>27819.21</v>
      </c>
      <c r="H90" s="513">
        <f t="shared" si="1"/>
        <v>99.9991732400077</v>
      </c>
    </row>
    <row r="91" spans="1:8" ht="13.5" customHeight="1">
      <c r="A91" s="154"/>
      <c r="B91" s="117"/>
      <c r="C91" s="118" t="s">
        <v>184</v>
      </c>
      <c r="D91" s="119">
        <v>0</v>
      </c>
      <c r="E91" s="119">
        <v>1405</v>
      </c>
      <c r="F91" s="161">
        <f>D91+E91</f>
        <v>1405</v>
      </c>
      <c r="G91" s="161">
        <v>1417</v>
      </c>
      <c r="H91" s="514">
        <f>G91/F91*100</f>
        <v>100.8540925266904</v>
      </c>
    </row>
    <row r="92" spans="1:8" ht="24.75" customHeight="1" thickBot="1">
      <c r="A92" s="155"/>
      <c r="B92" s="84"/>
      <c r="C92" s="85" t="s">
        <v>56</v>
      </c>
      <c r="D92" s="86">
        <f>D79+D85+D90+D91</f>
        <v>842582</v>
      </c>
      <c r="E92" s="86">
        <f>E79+E85+E90+E91</f>
        <v>6917.439999999999</v>
      </c>
      <c r="F92" s="383">
        <f>F79+F85+F90+F91</f>
        <v>849499.44</v>
      </c>
      <c r="G92" s="383">
        <f>G79+G85+G90+G91</f>
        <v>831614.3200000001</v>
      </c>
      <c r="H92" s="515">
        <f>G92/F92*100</f>
        <v>97.8946283943401</v>
      </c>
    </row>
    <row r="93" ht="18" customHeight="1"/>
  </sheetData>
  <sheetProtection/>
  <mergeCells count="12">
    <mergeCell ref="B56:C56"/>
    <mergeCell ref="B45:C45"/>
    <mergeCell ref="B48:C48"/>
    <mergeCell ref="B15:C15"/>
    <mergeCell ref="B22:C22"/>
    <mergeCell ref="B31:C31"/>
    <mergeCell ref="B3:E3"/>
    <mergeCell ref="B14:C14"/>
    <mergeCell ref="B2:E2"/>
    <mergeCell ref="B5:C5"/>
    <mergeCell ref="B8:C8"/>
    <mergeCell ref="B9:C9"/>
  </mergeCells>
  <printOptions/>
  <pageMargins left="0" right="0" top="0.3937007874015748" bottom="0" header="0.5118110236220472" footer="0.1181102362204724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71" customWidth="1"/>
    <col min="2" max="2" width="3.28125" style="71" customWidth="1"/>
    <col min="3" max="3" width="6.421875" style="133" customWidth="1"/>
    <col min="4" max="4" width="6.57421875" style="133" customWidth="1"/>
    <col min="5" max="5" width="10.7109375" style="56" customWidth="1"/>
    <col min="6" max="6" width="33.28125" style="56" customWidth="1"/>
    <col min="7" max="7" width="14.7109375" style="56" customWidth="1"/>
    <col min="8" max="8" width="15.7109375" style="56" customWidth="1"/>
    <col min="9" max="9" width="15.8515625" style="56" customWidth="1"/>
    <col min="10" max="10" width="15.8515625" style="456" customWidth="1"/>
    <col min="11" max="11" width="15.8515625" style="517" customWidth="1"/>
    <col min="12" max="16384" width="9.140625" style="71" customWidth="1"/>
  </cols>
  <sheetData>
    <row r="1" ht="18.75">
      <c r="E1" s="269"/>
    </row>
    <row r="2" spans="6:11" ht="18">
      <c r="F2" s="128" t="s">
        <v>381</v>
      </c>
      <c r="G2" s="31"/>
      <c r="H2" s="31"/>
      <c r="I2" s="31"/>
      <c r="J2" s="457"/>
      <c r="K2" s="518"/>
    </row>
    <row r="3" spans="5:11" ht="15.75">
      <c r="E3" s="31"/>
      <c r="F3" s="31"/>
      <c r="G3" s="31"/>
      <c r="H3" s="31"/>
      <c r="I3" s="31"/>
      <c r="J3" s="457"/>
      <c r="K3" s="518"/>
    </row>
    <row r="4" ht="16.5" thickBot="1"/>
    <row r="5" spans="1:11" ht="16.5" thickBot="1">
      <c r="A5" s="270" t="s">
        <v>292</v>
      </c>
      <c r="B5" s="271"/>
      <c r="C5" s="272" t="s">
        <v>196</v>
      </c>
      <c r="D5" s="273" t="s">
        <v>214</v>
      </c>
      <c r="E5" s="87" t="s">
        <v>133</v>
      </c>
      <c r="F5" s="87" t="s">
        <v>28</v>
      </c>
      <c r="G5" s="37" t="s">
        <v>186</v>
      </c>
      <c r="H5" s="37" t="s">
        <v>311</v>
      </c>
      <c r="I5" s="37" t="s">
        <v>186</v>
      </c>
      <c r="J5" s="458" t="s">
        <v>372</v>
      </c>
      <c r="K5" s="430" t="s">
        <v>379</v>
      </c>
    </row>
    <row r="6" spans="1:11" ht="16.5" thickBot="1">
      <c r="A6" s="280" t="s">
        <v>293</v>
      </c>
      <c r="B6" s="274"/>
      <c r="C6" s="275" t="s">
        <v>197</v>
      </c>
      <c r="D6" s="276"/>
      <c r="E6" s="134" t="s">
        <v>150</v>
      </c>
      <c r="F6" s="135"/>
      <c r="G6" s="38" t="s">
        <v>286</v>
      </c>
      <c r="H6" s="38" t="s">
        <v>207</v>
      </c>
      <c r="I6" s="38" t="s">
        <v>312</v>
      </c>
      <c r="J6" s="459" t="s">
        <v>378</v>
      </c>
      <c r="K6" s="431" t="s">
        <v>382</v>
      </c>
    </row>
    <row r="7" spans="1:11" ht="18.75">
      <c r="A7" s="241">
        <v>1</v>
      </c>
      <c r="B7" s="242"/>
      <c r="C7" s="242"/>
      <c r="D7" s="242"/>
      <c r="E7" s="242"/>
      <c r="F7" s="302" t="s">
        <v>291</v>
      </c>
      <c r="G7" s="251">
        <f>SUM(G8+G52+G55+G73+G76+G78)</f>
        <v>251258</v>
      </c>
      <c r="H7" s="251">
        <f>H8+H52+H78+H76+H73+H55</f>
        <v>-30534</v>
      </c>
      <c r="I7" s="251">
        <f>I8+I52+I55+I73+I76+I78</f>
        <v>220724</v>
      </c>
      <c r="J7" s="460">
        <f>J8+J52+J55+J73+J76+J78</f>
        <v>221485.63000000003</v>
      </c>
      <c r="K7" s="453">
        <f>J7/I7*100</f>
        <v>100.34505989380405</v>
      </c>
    </row>
    <row r="8" spans="1:11" ht="18.75">
      <c r="A8" s="248">
        <v>1</v>
      </c>
      <c r="B8" s="248">
        <v>1</v>
      </c>
      <c r="C8" s="249"/>
      <c r="D8" s="249"/>
      <c r="E8" s="250"/>
      <c r="F8" s="252" t="s">
        <v>254</v>
      </c>
      <c r="G8" s="252">
        <f>SUM(G9:G51)</f>
        <v>228246</v>
      </c>
      <c r="H8" s="252">
        <f>SUM(H9:H51)</f>
        <v>-27793</v>
      </c>
      <c r="I8" s="278">
        <f>SUM(I9:I51)</f>
        <v>200453</v>
      </c>
      <c r="J8" s="461">
        <f>SUM(J9:J51)</f>
        <v>198493.89</v>
      </c>
      <c r="K8" s="439">
        <f aca="true" t="shared" si="0" ref="K8:K75">J8/I8*100</f>
        <v>99.02265867809412</v>
      </c>
    </row>
    <row r="9" spans="1:11" ht="18.75">
      <c r="A9" s="137">
        <v>1</v>
      </c>
      <c r="B9" s="137">
        <v>1</v>
      </c>
      <c r="C9" s="136">
        <v>41</v>
      </c>
      <c r="D9" s="219" t="s">
        <v>187</v>
      </c>
      <c r="E9" s="88">
        <v>610</v>
      </c>
      <c r="F9" s="89" t="s">
        <v>114</v>
      </c>
      <c r="G9" s="281">
        <v>121985</v>
      </c>
      <c r="H9" s="282">
        <v>-12422</v>
      </c>
      <c r="I9" s="374">
        <f>SUM(G9:H9)</f>
        <v>109563</v>
      </c>
      <c r="J9" s="462">
        <v>109109.45</v>
      </c>
      <c r="K9" s="434">
        <f t="shared" si="0"/>
        <v>99.58603725710321</v>
      </c>
    </row>
    <row r="10" spans="1:11" ht="18.75">
      <c r="A10" s="137">
        <v>1</v>
      </c>
      <c r="B10" s="137">
        <v>1</v>
      </c>
      <c r="C10" s="136">
        <v>111</v>
      </c>
      <c r="D10" s="219" t="s">
        <v>187</v>
      </c>
      <c r="E10" s="88">
        <v>610</v>
      </c>
      <c r="F10" s="89" t="s">
        <v>114</v>
      </c>
      <c r="G10" s="281"/>
      <c r="H10" s="282">
        <v>231</v>
      </c>
      <c r="I10" s="374">
        <f>G10+H10</f>
        <v>231</v>
      </c>
      <c r="J10" s="462">
        <v>231.3</v>
      </c>
      <c r="K10" s="434">
        <f t="shared" si="0"/>
        <v>100.12987012987014</v>
      </c>
    </row>
    <row r="11" spans="1:11" ht="18.75">
      <c r="A11" s="137">
        <v>1</v>
      </c>
      <c r="B11" s="137">
        <v>1</v>
      </c>
      <c r="C11" s="137">
        <v>41</v>
      </c>
      <c r="D11" s="219" t="s">
        <v>187</v>
      </c>
      <c r="E11" s="90">
        <v>620</v>
      </c>
      <c r="F11" s="91" t="s">
        <v>58</v>
      </c>
      <c r="G11" s="287">
        <v>44359</v>
      </c>
      <c r="H11" s="283">
        <v>-7920</v>
      </c>
      <c r="I11" s="374">
        <f>SUM(G11:H11)</f>
        <v>36439</v>
      </c>
      <c r="J11" s="462">
        <v>36759.41</v>
      </c>
      <c r="K11" s="434">
        <f t="shared" si="0"/>
        <v>100.87930514009716</v>
      </c>
    </row>
    <row r="12" spans="1:11" ht="18.75">
      <c r="A12" s="137">
        <v>1</v>
      </c>
      <c r="B12" s="137">
        <v>1</v>
      </c>
      <c r="C12" s="137">
        <v>111</v>
      </c>
      <c r="D12" s="219" t="s">
        <v>187</v>
      </c>
      <c r="E12" s="90">
        <v>620</v>
      </c>
      <c r="F12" s="91" t="s">
        <v>58</v>
      </c>
      <c r="G12" s="287"/>
      <c r="H12" s="283">
        <v>51</v>
      </c>
      <c r="I12" s="374">
        <f>G12+H12</f>
        <v>51</v>
      </c>
      <c r="J12" s="462">
        <v>48.13</v>
      </c>
      <c r="K12" s="434">
        <f t="shared" si="0"/>
        <v>94.37254901960785</v>
      </c>
    </row>
    <row r="13" spans="1:11" s="426" customFormat="1" ht="18.75">
      <c r="A13" s="419">
        <v>1</v>
      </c>
      <c r="B13" s="419">
        <v>1</v>
      </c>
      <c r="C13" s="419">
        <v>41</v>
      </c>
      <c r="D13" s="420" t="s">
        <v>131</v>
      </c>
      <c r="E13" s="421">
        <v>614</v>
      </c>
      <c r="F13" s="422" t="s">
        <v>359</v>
      </c>
      <c r="G13" s="423"/>
      <c r="H13" s="424">
        <v>475</v>
      </c>
      <c r="I13" s="425">
        <f>G13+H13</f>
        <v>475</v>
      </c>
      <c r="J13" s="463">
        <v>474.96</v>
      </c>
      <c r="K13" s="432">
        <f t="shared" si="0"/>
        <v>99.99157894736842</v>
      </c>
    </row>
    <row r="14" spans="1:11" s="426" customFormat="1" ht="18.75">
      <c r="A14" s="419">
        <v>1</v>
      </c>
      <c r="B14" s="419">
        <v>1</v>
      </c>
      <c r="C14" s="419">
        <v>111</v>
      </c>
      <c r="D14" s="420" t="s">
        <v>131</v>
      </c>
      <c r="E14" s="421">
        <v>620</v>
      </c>
      <c r="F14" s="422" t="s">
        <v>58</v>
      </c>
      <c r="G14" s="427">
        <v>7</v>
      </c>
      <c r="H14" s="423">
        <v>100</v>
      </c>
      <c r="I14" s="428">
        <f>SUM(G14:H14)</f>
        <v>107</v>
      </c>
      <c r="J14" s="463">
        <v>103.67</v>
      </c>
      <c r="K14" s="432">
        <f t="shared" si="0"/>
        <v>96.88785046728972</v>
      </c>
    </row>
    <row r="15" spans="1:11" s="426" customFormat="1" ht="18.75">
      <c r="A15" s="419">
        <v>1</v>
      </c>
      <c r="B15" s="419">
        <v>1</v>
      </c>
      <c r="C15" s="429">
        <v>41</v>
      </c>
      <c r="D15" s="420" t="s">
        <v>131</v>
      </c>
      <c r="E15" s="421">
        <v>620</v>
      </c>
      <c r="F15" s="422" t="s">
        <v>373</v>
      </c>
      <c r="G15" s="427"/>
      <c r="H15" s="423"/>
      <c r="I15" s="428"/>
      <c r="J15" s="463">
        <v>2.01</v>
      </c>
      <c r="K15" s="432"/>
    </row>
    <row r="16" spans="1:11" ht="18.75">
      <c r="A16" s="137">
        <v>1</v>
      </c>
      <c r="B16" s="137">
        <v>1</v>
      </c>
      <c r="C16" s="414">
        <v>41</v>
      </c>
      <c r="D16" s="414" t="s">
        <v>187</v>
      </c>
      <c r="E16" s="90">
        <v>627</v>
      </c>
      <c r="F16" s="91" t="s">
        <v>72</v>
      </c>
      <c r="G16" s="415"/>
      <c r="H16" s="287">
        <v>763</v>
      </c>
      <c r="I16" s="286">
        <f>G16+H16</f>
        <v>763</v>
      </c>
      <c r="J16" s="464">
        <v>761.85</v>
      </c>
      <c r="K16" s="433">
        <f t="shared" si="0"/>
        <v>99.84927916120577</v>
      </c>
    </row>
    <row r="17" spans="1:11" s="487" customFormat="1" ht="18.75">
      <c r="A17" s="480">
        <v>1</v>
      </c>
      <c r="B17" s="480">
        <v>1</v>
      </c>
      <c r="C17" s="480">
        <v>111</v>
      </c>
      <c r="D17" s="481" t="s">
        <v>131</v>
      </c>
      <c r="E17" s="482">
        <v>630</v>
      </c>
      <c r="F17" s="483" t="s">
        <v>75</v>
      </c>
      <c r="G17" s="484">
        <v>713</v>
      </c>
      <c r="H17" s="484">
        <v>-255</v>
      </c>
      <c r="I17" s="485">
        <f>SUM(G17:H17)</f>
        <v>458</v>
      </c>
      <c r="J17" s="486">
        <v>455</v>
      </c>
      <c r="K17" s="516">
        <f t="shared" si="0"/>
        <v>99.34497816593887</v>
      </c>
    </row>
    <row r="18" spans="1:11" s="487" customFormat="1" ht="18.75">
      <c r="A18" s="480">
        <v>1</v>
      </c>
      <c r="B18" s="480">
        <v>1</v>
      </c>
      <c r="C18" s="480">
        <v>41</v>
      </c>
      <c r="D18" s="481" t="s">
        <v>131</v>
      </c>
      <c r="E18" s="482">
        <v>630</v>
      </c>
      <c r="F18" s="483" t="s">
        <v>75</v>
      </c>
      <c r="G18" s="484"/>
      <c r="H18" s="484">
        <v>10</v>
      </c>
      <c r="I18" s="485">
        <f>G18+H18</f>
        <v>10</v>
      </c>
      <c r="J18" s="486">
        <v>9.77</v>
      </c>
      <c r="K18" s="516">
        <f t="shared" si="0"/>
        <v>97.7</v>
      </c>
    </row>
    <row r="19" spans="1:11" ht="18.75">
      <c r="A19" s="137">
        <v>1</v>
      </c>
      <c r="B19" s="137">
        <v>1</v>
      </c>
      <c r="C19" s="137">
        <v>41</v>
      </c>
      <c r="D19" s="219" t="s">
        <v>187</v>
      </c>
      <c r="E19" s="90">
        <v>631001</v>
      </c>
      <c r="F19" s="91" t="s">
        <v>0</v>
      </c>
      <c r="G19" s="281">
        <v>380</v>
      </c>
      <c r="H19" s="281">
        <v>-330</v>
      </c>
      <c r="I19" s="374">
        <f>SUM(G19:H19)</f>
        <v>50</v>
      </c>
      <c r="J19" s="462">
        <v>47.35</v>
      </c>
      <c r="K19" s="434">
        <f t="shared" si="0"/>
        <v>94.7</v>
      </c>
    </row>
    <row r="20" spans="1:11" ht="18.75">
      <c r="A20" s="137">
        <v>1</v>
      </c>
      <c r="B20" s="137">
        <v>1</v>
      </c>
      <c r="C20" s="137">
        <v>41</v>
      </c>
      <c r="D20" s="217" t="s">
        <v>187</v>
      </c>
      <c r="E20" s="90">
        <v>632001</v>
      </c>
      <c r="F20" s="91" t="s">
        <v>69</v>
      </c>
      <c r="G20" s="285">
        <v>10100</v>
      </c>
      <c r="H20" s="285">
        <v>-2445</v>
      </c>
      <c r="I20" s="338">
        <f>SUM(G20:H20)</f>
        <v>7655</v>
      </c>
      <c r="J20" s="462">
        <v>7625.23</v>
      </c>
      <c r="K20" s="434">
        <f t="shared" si="0"/>
        <v>99.6111038536904</v>
      </c>
    </row>
    <row r="21" spans="1:11" ht="18.75">
      <c r="A21" s="137">
        <v>1</v>
      </c>
      <c r="B21" s="137">
        <v>1</v>
      </c>
      <c r="C21" s="137">
        <v>72</v>
      </c>
      <c r="D21" s="217" t="s">
        <v>187</v>
      </c>
      <c r="E21" s="90">
        <v>632001</v>
      </c>
      <c r="F21" s="91" t="s">
        <v>356</v>
      </c>
      <c r="G21" s="285"/>
      <c r="H21" s="285">
        <v>2480</v>
      </c>
      <c r="I21" s="338">
        <f>G21+H21</f>
        <v>2480</v>
      </c>
      <c r="J21" s="462">
        <v>2480</v>
      </c>
      <c r="K21" s="434">
        <f t="shared" si="0"/>
        <v>100</v>
      </c>
    </row>
    <row r="22" spans="1:11" ht="18.75">
      <c r="A22" s="137">
        <v>1</v>
      </c>
      <c r="B22" s="137">
        <v>1</v>
      </c>
      <c r="C22" s="137">
        <v>41</v>
      </c>
      <c r="D22" s="217" t="s">
        <v>187</v>
      </c>
      <c r="E22" s="90">
        <v>632003</v>
      </c>
      <c r="F22" s="91" t="s">
        <v>59</v>
      </c>
      <c r="G22" s="285">
        <v>5000</v>
      </c>
      <c r="H22" s="285">
        <v>-475</v>
      </c>
      <c r="I22" s="338">
        <f aca="true" t="shared" si="1" ref="I22:I29">SUM(G22:H22)</f>
        <v>4525</v>
      </c>
      <c r="J22" s="462">
        <v>4512.37</v>
      </c>
      <c r="K22" s="434">
        <f t="shared" si="0"/>
        <v>99.72088397790056</v>
      </c>
    </row>
    <row r="23" spans="1:11" ht="18.75">
      <c r="A23" s="137">
        <v>1</v>
      </c>
      <c r="B23" s="137">
        <v>1</v>
      </c>
      <c r="C23" s="137">
        <v>41</v>
      </c>
      <c r="D23" s="217" t="s">
        <v>187</v>
      </c>
      <c r="E23" s="90">
        <v>633004</v>
      </c>
      <c r="F23" s="91" t="s">
        <v>385</v>
      </c>
      <c r="G23" s="423">
        <v>100</v>
      </c>
      <c r="H23" s="285">
        <v>-100</v>
      </c>
      <c r="I23" s="338"/>
      <c r="J23" s="462"/>
      <c r="K23" s="434"/>
    </row>
    <row r="24" spans="1:11" ht="18.75">
      <c r="A24" s="137">
        <v>1</v>
      </c>
      <c r="B24" s="137">
        <v>1</v>
      </c>
      <c r="C24" s="137">
        <v>41</v>
      </c>
      <c r="D24" s="217" t="s">
        <v>187</v>
      </c>
      <c r="E24" s="90">
        <v>633006</v>
      </c>
      <c r="F24" s="91" t="s">
        <v>1</v>
      </c>
      <c r="G24" s="288">
        <v>7420</v>
      </c>
      <c r="H24" s="322">
        <v>-4140</v>
      </c>
      <c r="I24" s="350">
        <f t="shared" si="1"/>
        <v>3280</v>
      </c>
      <c r="J24" s="451">
        <v>1465.35</v>
      </c>
      <c r="K24" s="435">
        <f t="shared" si="0"/>
        <v>44.67530487804878</v>
      </c>
    </row>
    <row r="25" spans="1:11" ht="18.75">
      <c r="A25" s="137">
        <v>1</v>
      </c>
      <c r="B25" s="137">
        <v>1</v>
      </c>
      <c r="C25" s="137">
        <v>41</v>
      </c>
      <c r="D25" s="217" t="s">
        <v>187</v>
      </c>
      <c r="E25" s="90">
        <v>633009</v>
      </c>
      <c r="F25" s="91" t="s">
        <v>2</v>
      </c>
      <c r="G25" s="288">
        <v>800</v>
      </c>
      <c r="H25" s="322">
        <v>-213</v>
      </c>
      <c r="I25" s="350">
        <f t="shared" si="1"/>
        <v>587</v>
      </c>
      <c r="J25" s="451">
        <v>586.5</v>
      </c>
      <c r="K25" s="435">
        <f t="shared" si="0"/>
        <v>99.91482112436117</v>
      </c>
    </row>
    <row r="26" spans="1:11" ht="18.75">
      <c r="A26" s="137">
        <v>1</v>
      </c>
      <c r="B26" s="137">
        <v>1</v>
      </c>
      <c r="C26" s="137">
        <v>41</v>
      </c>
      <c r="D26" s="217" t="s">
        <v>187</v>
      </c>
      <c r="E26" s="90">
        <v>633010</v>
      </c>
      <c r="F26" s="91" t="s">
        <v>163</v>
      </c>
      <c r="G26" s="288">
        <v>300</v>
      </c>
      <c r="H26" s="322">
        <v>111</v>
      </c>
      <c r="I26" s="350">
        <f t="shared" si="1"/>
        <v>411</v>
      </c>
      <c r="J26" s="451">
        <v>410.88</v>
      </c>
      <c r="K26" s="435">
        <f t="shared" si="0"/>
        <v>99.97080291970802</v>
      </c>
    </row>
    <row r="27" spans="1:11" ht="18.75">
      <c r="A27" s="137">
        <v>1</v>
      </c>
      <c r="B27" s="137">
        <v>1</v>
      </c>
      <c r="C27" s="137">
        <v>41</v>
      </c>
      <c r="D27" s="217" t="s">
        <v>187</v>
      </c>
      <c r="E27" s="90">
        <v>633011</v>
      </c>
      <c r="F27" s="91" t="s">
        <v>179</v>
      </c>
      <c r="G27" s="288">
        <v>69</v>
      </c>
      <c r="H27" s="322"/>
      <c r="I27" s="350">
        <f t="shared" si="1"/>
        <v>69</v>
      </c>
      <c r="J27" s="451">
        <v>7.14</v>
      </c>
      <c r="K27" s="435">
        <f t="shared" si="0"/>
        <v>10.347826086956522</v>
      </c>
    </row>
    <row r="28" spans="1:11" ht="18.75">
      <c r="A28" s="137">
        <v>1</v>
      </c>
      <c r="B28" s="137">
        <v>1</v>
      </c>
      <c r="C28" s="137">
        <v>41</v>
      </c>
      <c r="D28" s="217" t="s">
        <v>187</v>
      </c>
      <c r="E28" s="90">
        <v>633016</v>
      </c>
      <c r="F28" s="91" t="s">
        <v>4</v>
      </c>
      <c r="G28" s="288">
        <v>700</v>
      </c>
      <c r="H28" s="322">
        <v>-440</v>
      </c>
      <c r="I28" s="350">
        <f t="shared" si="1"/>
        <v>260</v>
      </c>
      <c r="J28" s="451">
        <v>254.5</v>
      </c>
      <c r="K28" s="435">
        <f t="shared" si="0"/>
        <v>97.88461538461539</v>
      </c>
    </row>
    <row r="29" spans="1:11" ht="18.75">
      <c r="A29" s="137">
        <v>1</v>
      </c>
      <c r="B29" s="137">
        <v>1</v>
      </c>
      <c r="C29" s="137">
        <v>41</v>
      </c>
      <c r="D29" s="217" t="s">
        <v>187</v>
      </c>
      <c r="E29" s="90">
        <v>634001</v>
      </c>
      <c r="F29" s="91" t="s">
        <v>115</v>
      </c>
      <c r="G29" s="288">
        <v>725</v>
      </c>
      <c r="H29" s="322">
        <v>80</v>
      </c>
      <c r="I29" s="350">
        <f t="shared" si="1"/>
        <v>805</v>
      </c>
      <c r="J29" s="451">
        <v>595.15</v>
      </c>
      <c r="K29" s="435">
        <f t="shared" si="0"/>
        <v>73.93167701863354</v>
      </c>
    </row>
    <row r="30" spans="1:11" ht="18.75">
      <c r="A30" s="137">
        <v>1</v>
      </c>
      <c r="B30" s="137">
        <v>1</v>
      </c>
      <c r="C30" s="137">
        <v>41</v>
      </c>
      <c r="D30" s="217" t="s">
        <v>187</v>
      </c>
      <c r="E30" s="90">
        <v>634005</v>
      </c>
      <c r="F30" s="91" t="s">
        <v>363</v>
      </c>
      <c r="G30" s="288"/>
      <c r="H30" s="322">
        <v>10</v>
      </c>
      <c r="I30" s="350">
        <f>G30+H30</f>
        <v>10</v>
      </c>
      <c r="J30" s="451">
        <v>10</v>
      </c>
      <c r="K30" s="435">
        <f t="shared" si="0"/>
        <v>100</v>
      </c>
    </row>
    <row r="31" spans="1:11" ht="18.75">
      <c r="A31" s="137">
        <v>1</v>
      </c>
      <c r="B31" s="137">
        <v>1</v>
      </c>
      <c r="C31" s="137">
        <v>41</v>
      </c>
      <c r="D31" s="217" t="s">
        <v>187</v>
      </c>
      <c r="E31" s="90">
        <v>637001</v>
      </c>
      <c r="F31" s="91" t="s">
        <v>6</v>
      </c>
      <c r="G31" s="285">
        <v>510</v>
      </c>
      <c r="H31" s="322">
        <v>102</v>
      </c>
      <c r="I31" s="350">
        <f aca="true" t="shared" si="2" ref="I31:I41">SUM(G31:H31)</f>
        <v>612</v>
      </c>
      <c r="J31" s="451">
        <v>612</v>
      </c>
      <c r="K31" s="435">
        <f t="shared" si="0"/>
        <v>100</v>
      </c>
    </row>
    <row r="32" spans="1:11" ht="18.75">
      <c r="A32" s="137">
        <v>1</v>
      </c>
      <c r="B32" s="137">
        <v>1</v>
      </c>
      <c r="C32" s="137">
        <v>41</v>
      </c>
      <c r="D32" s="217" t="s">
        <v>187</v>
      </c>
      <c r="E32" s="90">
        <v>637002</v>
      </c>
      <c r="F32" s="91" t="s">
        <v>178</v>
      </c>
      <c r="G32" s="423">
        <v>300</v>
      </c>
      <c r="H32" s="322">
        <v>-300</v>
      </c>
      <c r="I32" s="350">
        <f t="shared" si="2"/>
        <v>0</v>
      </c>
      <c r="J32" s="451"/>
      <c r="K32" s="435"/>
    </row>
    <row r="33" spans="1:11" ht="18.75">
      <c r="A33" s="137">
        <v>1</v>
      </c>
      <c r="B33" s="137">
        <v>1</v>
      </c>
      <c r="C33" s="137">
        <v>41</v>
      </c>
      <c r="D33" s="217" t="s">
        <v>187</v>
      </c>
      <c r="E33" s="90" t="s">
        <v>82</v>
      </c>
      <c r="F33" s="91" t="s">
        <v>83</v>
      </c>
      <c r="G33" s="288">
        <v>2522</v>
      </c>
      <c r="H33" s="322">
        <v>850</v>
      </c>
      <c r="I33" s="350">
        <f t="shared" si="2"/>
        <v>3372</v>
      </c>
      <c r="J33" s="451">
        <v>3371.05</v>
      </c>
      <c r="K33" s="435">
        <f t="shared" si="0"/>
        <v>99.97182680901543</v>
      </c>
    </row>
    <row r="34" spans="1:11" ht="18.75">
      <c r="A34" s="137">
        <v>1</v>
      </c>
      <c r="B34" s="137">
        <v>1</v>
      </c>
      <c r="C34" s="137">
        <v>41</v>
      </c>
      <c r="D34" s="217" t="s">
        <v>187</v>
      </c>
      <c r="E34" s="90" t="s">
        <v>84</v>
      </c>
      <c r="F34" s="91" t="s">
        <v>85</v>
      </c>
      <c r="G34" s="288">
        <v>200</v>
      </c>
      <c r="H34" s="322">
        <v>100</v>
      </c>
      <c r="I34" s="350">
        <f t="shared" si="2"/>
        <v>300</v>
      </c>
      <c r="J34" s="451">
        <v>300</v>
      </c>
      <c r="K34" s="435">
        <f t="shared" si="0"/>
        <v>100</v>
      </c>
    </row>
    <row r="35" spans="1:11" ht="18.75">
      <c r="A35" s="137">
        <v>1</v>
      </c>
      <c r="B35" s="137">
        <v>1</v>
      </c>
      <c r="C35" s="137">
        <v>41</v>
      </c>
      <c r="D35" s="217" t="s">
        <v>187</v>
      </c>
      <c r="E35" s="90">
        <v>637005</v>
      </c>
      <c r="F35" s="91" t="s">
        <v>337</v>
      </c>
      <c r="G35" s="288">
        <v>5720</v>
      </c>
      <c r="H35" s="322">
        <v>12</v>
      </c>
      <c r="I35" s="350">
        <f t="shared" si="2"/>
        <v>5732</v>
      </c>
      <c r="J35" s="451">
        <v>4811.16</v>
      </c>
      <c r="K35" s="435">
        <f t="shared" si="0"/>
        <v>83.9351011863224</v>
      </c>
    </row>
    <row r="36" spans="1:11" ht="18.75">
      <c r="A36" s="137">
        <v>1</v>
      </c>
      <c r="B36" s="137">
        <v>1</v>
      </c>
      <c r="C36" s="137">
        <v>41</v>
      </c>
      <c r="D36" s="217" t="s">
        <v>187</v>
      </c>
      <c r="E36" s="90" t="s">
        <v>120</v>
      </c>
      <c r="F36" s="91" t="s">
        <v>121</v>
      </c>
      <c r="G36" s="288">
        <v>862</v>
      </c>
      <c r="H36" s="322">
        <v>-286</v>
      </c>
      <c r="I36" s="350">
        <f t="shared" si="2"/>
        <v>576</v>
      </c>
      <c r="J36" s="451">
        <v>576</v>
      </c>
      <c r="K36" s="435">
        <f t="shared" si="0"/>
        <v>100</v>
      </c>
    </row>
    <row r="37" spans="1:11" ht="18.75">
      <c r="A37" s="137">
        <v>1</v>
      </c>
      <c r="B37" s="137">
        <v>1</v>
      </c>
      <c r="C37" s="137">
        <v>41</v>
      </c>
      <c r="D37" s="217" t="s">
        <v>187</v>
      </c>
      <c r="E37" s="90">
        <v>637011</v>
      </c>
      <c r="F37" s="91" t="s">
        <v>60</v>
      </c>
      <c r="G37" s="288">
        <v>2521</v>
      </c>
      <c r="H37" s="322">
        <v>-697</v>
      </c>
      <c r="I37" s="350">
        <f t="shared" si="2"/>
        <v>1824</v>
      </c>
      <c r="J37" s="451">
        <v>1823.1</v>
      </c>
      <c r="K37" s="435">
        <f t="shared" si="0"/>
        <v>99.95065789473684</v>
      </c>
    </row>
    <row r="38" spans="1:11" ht="18.75">
      <c r="A38" s="137">
        <v>1</v>
      </c>
      <c r="B38" s="137">
        <v>1</v>
      </c>
      <c r="C38" s="137">
        <v>41</v>
      </c>
      <c r="D38" s="217" t="s">
        <v>187</v>
      </c>
      <c r="E38" s="90" t="s">
        <v>331</v>
      </c>
      <c r="F38" s="91" t="s">
        <v>322</v>
      </c>
      <c r="G38" s="288">
        <v>21</v>
      </c>
      <c r="H38" s="322">
        <v>35</v>
      </c>
      <c r="I38" s="350">
        <f t="shared" si="2"/>
        <v>56</v>
      </c>
      <c r="J38" s="451">
        <v>53.9</v>
      </c>
      <c r="K38" s="435">
        <f t="shared" si="0"/>
        <v>96.25</v>
      </c>
    </row>
    <row r="39" spans="1:11" ht="18.75">
      <c r="A39" s="137">
        <v>1</v>
      </c>
      <c r="B39" s="137">
        <v>1</v>
      </c>
      <c r="C39" s="137">
        <v>41</v>
      </c>
      <c r="D39" s="217" t="s">
        <v>187</v>
      </c>
      <c r="E39" s="90">
        <v>637012</v>
      </c>
      <c r="F39" s="91" t="s">
        <v>7</v>
      </c>
      <c r="G39" s="288">
        <v>2100</v>
      </c>
      <c r="H39" s="322">
        <v>-400</v>
      </c>
      <c r="I39" s="350">
        <f t="shared" si="2"/>
        <v>1700</v>
      </c>
      <c r="J39" s="451">
        <v>1684.8</v>
      </c>
      <c r="K39" s="435">
        <f t="shared" si="0"/>
        <v>99.10588235294118</v>
      </c>
    </row>
    <row r="40" spans="1:11" ht="18.75">
      <c r="A40" s="137">
        <v>1</v>
      </c>
      <c r="B40" s="137">
        <v>1</v>
      </c>
      <c r="C40" s="137">
        <v>41</v>
      </c>
      <c r="D40" s="217" t="s">
        <v>187</v>
      </c>
      <c r="E40" s="90">
        <v>637013</v>
      </c>
      <c r="F40" s="91" t="s">
        <v>8</v>
      </c>
      <c r="G40" s="288">
        <v>300</v>
      </c>
      <c r="H40" s="322">
        <v>60</v>
      </c>
      <c r="I40" s="350">
        <f t="shared" si="2"/>
        <v>360</v>
      </c>
      <c r="J40" s="451">
        <v>360</v>
      </c>
      <c r="K40" s="435">
        <f t="shared" si="0"/>
        <v>100</v>
      </c>
    </row>
    <row r="41" spans="1:11" ht="18.75">
      <c r="A41" s="137">
        <v>1</v>
      </c>
      <c r="B41" s="137">
        <v>1</v>
      </c>
      <c r="C41" s="137">
        <v>41</v>
      </c>
      <c r="D41" s="217" t="s">
        <v>187</v>
      </c>
      <c r="E41" s="90">
        <v>637014</v>
      </c>
      <c r="F41" s="91" t="s">
        <v>13</v>
      </c>
      <c r="G41" s="288">
        <v>8320</v>
      </c>
      <c r="H41" s="322"/>
      <c r="I41" s="350">
        <f t="shared" si="2"/>
        <v>8320</v>
      </c>
      <c r="J41" s="451">
        <v>8250</v>
      </c>
      <c r="K41" s="435">
        <f t="shared" si="0"/>
        <v>99.15865384615384</v>
      </c>
    </row>
    <row r="42" spans="1:11" ht="18.75">
      <c r="A42" s="137">
        <v>1</v>
      </c>
      <c r="B42" s="137">
        <v>1</v>
      </c>
      <c r="C42" s="137">
        <v>41</v>
      </c>
      <c r="D42" s="217" t="s">
        <v>187</v>
      </c>
      <c r="E42" s="90">
        <v>637015</v>
      </c>
      <c r="F42" s="91" t="s">
        <v>341</v>
      </c>
      <c r="G42" s="288"/>
      <c r="H42" s="322">
        <v>73</v>
      </c>
      <c r="I42" s="350">
        <f>G42+H42</f>
        <v>73</v>
      </c>
      <c r="J42" s="451">
        <v>72.65</v>
      </c>
      <c r="K42" s="435">
        <f t="shared" si="0"/>
        <v>99.52054794520548</v>
      </c>
    </row>
    <row r="43" spans="1:11" ht="18.75">
      <c r="A43" s="137">
        <v>1</v>
      </c>
      <c r="B43" s="137">
        <v>1</v>
      </c>
      <c r="C43" s="137">
        <v>41</v>
      </c>
      <c r="D43" s="217" t="s">
        <v>187</v>
      </c>
      <c r="E43" s="90">
        <v>637018</v>
      </c>
      <c r="F43" s="91" t="s">
        <v>305</v>
      </c>
      <c r="G43" s="288">
        <v>1026</v>
      </c>
      <c r="H43" s="322"/>
      <c r="I43" s="350">
        <f aca="true" t="shared" si="3" ref="I43:I51">SUM(G43:H43)</f>
        <v>1026</v>
      </c>
      <c r="J43" s="451">
        <v>1025.02</v>
      </c>
      <c r="K43" s="435">
        <f t="shared" si="0"/>
        <v>99.90448343079922</v>
      </c>
    </row>
    <row r="44" spans="1:11" ht="18.75">
      <c r="A44" s="137">
        <v>1</v>
      </c>
      <c r="B44" s="137">
        <v>1</v>
      </c>
      <c r="C44" s="137">
        <v>41</v>
      </c>
      <c r="D44" s="217" t="s">
        <v>187</v>
      </c>
      <c r="E44" s="90">
        <v>637023</v>
      </c>
      <c r="F44" s="91" t="s">
        <v>61</v>
      </c>
      <c r="G44" s="288">
        <v>200</v>
      </c>
      <c r="H44" s="322"/>
      <c r="I44" s="350">
        <f t="shared" si="3"/>
        <v>200</v>
      </c>
      <c r="J44" s="451">
        <v>24</v>
      </c>
      <c r="K44" s="435">
        <f t="shared" si="0"/>
        <v>12</v>
      </c>
    </row>
    <row r="45" spans="1:11" ht="18.75">
      <c r="A45" s="137">
        <v>1</v>
      </c>
      <c r="B45" s="137">
        <v>1</v>
      </c>
      <c r="C45" s="137">
        <v>41</v>
      </c>
      <c r="D45" s="217" t="s">
        <v>187</v>
      </c>
      <c r="E45" s="90">
        <v>637016</v>
      </c>
      <c r="F45" s="91" t="s">
        <v>10</v>
      </c>
      <c r="G45" s="288">
        <v>930</v>
      </c>
      <c r="H45" s="322">
        <v>30</v>
      </c>
      <c r="I45" s="350">
        <f t="shared" si="3"/>
        <v>960</v>
      </c>
      <c r="J45" s="451">
        <v>968.59</v>
      </c>
      <c r="K45" s="435">
        <f t="shared" si="0"/>
        <v>100.89479166666666</v>
      </c>
    </row>
    <row r="46" spans="1:11" ht="18.75">
      <c r="A46" s="137">
        <v>1</v>
      </c>
      <c r="B46" s="137">
        <v>1</v>
      </c>
      <c r="C46" s="137">
        <v>41</v>
      </c>
      <c r="D46" s="217" t="s">
        <v>187</v>
      </c>
      <c r="E46" s="90">
        <v>642001</v>
      </c>
      <c r="F46" s="91" t="s">
        <v>377</v>
      </c>
      <c r="G46" s="288"/>
      <c r="H46" s="322"/>
      <c r="I46" s="350"/>
      <c r="J46" s="451">
        <v>1500</v>
      </c>
      <c r="K46" s="435"/>
    </row>
    <row r="47" spans="1:11" ht="18.75">
      <c r="A47" s="137">
        <v>1</v>
      </c>
      <c r="B47" s="137">
        <v>1</v>
      </c>
      <c r="C47" s="137">
        <v>41</v>
      </c>
      <c r="D47" s="217" t="s">
        <v>187</v>
      </c>
      <c r="E47" s="90">
        <v>642012</v>
      </c>
      <c r="F47" s="91" t="s">
        <v>185</v>
      </c>
      <c r="G47" s="288">
        <v>4000</v>
      </c>
      <c r="H47" s="322">
        <v>-1501</v>
      </c>
      <c r="I47" s="350">
        <f t="shared" si="3"/>
        <v>2499</v>
      </c>
      <c r="J47" s="451">
        <v>2499</v>
      </c>
      <c r="K47" s="435">
        <f t="shared" si="0"/>
        <v>100</v>
      </c>
    </row>
    <row r="48" spans="1:11" ht="18.75">
      <c r="A48" s="137">
        <v>1</v>
      </c>
      <c r="B48" s="137">
        <v>1</v>
      </c>
      <c r="C48" s="137">
        <v>41</v>
      </c>
      <c r="D48" s="217" t="s">
        <v>187</v>
      </c>
      <c r="E48" s="90">
        <v>642015</v>
      </c>
      <c r="F48" s="91" t="s">
        <v>11</v>
      </c>
      <c r="G48" s="288">
        <v>150</v>
      </c>
      <c r="H48" s="322">
        <v>130</v>
      </c>
      <c r="I48" s="350">
        <f t="shared" si="3"/>
        <v>280</v>
      </c>
      <c r="J48" s="451">
        <v>279.09</v>
      </c>
      <c r="K48" s="435">
        <f t="shared" si="0"/>
        <v>99.675</v>
      </c>
    </row>
    <row r="49" spans="1:11" ht="18.75">
      <c r="A49" s="137">
        <v>1</v>
      </c>
      <c r="B49" s="137">
        <v>1</v>
      </c>
      <c r="C49" s="137" t="s">
        <v>202</v>
      </c>
      <c r="D49" s="217" t="s">
        <v>187</v>
      </c>
      <c r="E49" s="90">
        <v>642014</v>
      </c>
      <c r="F49" s="91" t="s">
        <v>86</v>
      </c>
      <c r="G49" s="288">
        <v>475</v>
      </c>
      <c r="H49" s="322"/>
      <c r="I49" s="350">
        <f t="shared" si="3"/>
        <v>475</v>
      </c>
      <c r="J49" s="451">
        <v>474.79</v>
      </c>
      <c r="K49" s="435">
        <f t="shared" si="0"/>
        <v>99.95578947368422</v>
      </c>
    </row>
    <row r="50" spans="1:11" ht="18.75">
      <c r="A50" s="137">
        <v>1</v>
      </c>
      <c r="B50" s="137">
        <v>1</v>
      </c>
      <c r="C50" s="137">
        <v>111</v>
      </c>
      <c r="D50" s="217" t="s">
        <v>187</v>
      </c>
      <c r="E50" s="90">
        <v>642014</v>
      </c>
      <c r="F50" s="91" t="s">
        <v>86</v>
      </c>
      <c r="G50" s="288">
        <v>481</v>
      </c>
      <c r="H50" s="322">
        <v>326</v>
      </c>
      <c r="I50" s="350">
        <f t="shared" si="3"/>
        <v>807</v>
      </c>
      <c r="J50" s="451">
        <v>806.73</v>
      </c>
      <c r="K50" s="435">
        <f t="shared" si="0"/>
        <v>99.96654275092936</v>
      </c>
    </row>
    <row r="51" spans="1:11" ht="18.75">
      <c r="A51" s="137">
        <v>1</v>
      </c>
      <c r="B51" s="137">
        <v>1</v>
      </c>
      <c r="C51" s="137">
        <v>41</v>
      </c>
      <c r="D51" s="217" t="s">
        <v>187</v>
      </c>
      <c r="E51" s="90">
        <v>651001</v>
      </c>
      <c r="F51" s="91" t="s">
        <v>252</v>
      </c>
      <c r="G51" s="288">
        <v>4950</v>
      </c>
      <c r="H51" s="322">
        <v>-1898</v>
      </c>
      <c r="I51" s="350">
        <f t="shared" si="3"/>
        <v>3052</v>
      </c>
      <c r="J51" s="451">
        <v>3051.99</v>
      </c>
      <c r="K51" s="435">
        <f t="shared" si="0"/>
        <v>99.99967234600261</v>
      </c>
    </row>
    <row r="52" spans="1:11" ht="18.75">
      <c r="A52" s="368">
        <v>1</v>
      </c>
      <c r="B52" s="368">
        <v>2</v>
      </c>
      <c r="C52" s="368"/>
      <c r="D52" s="369"/>
      <c r="E52" s="370"/>
      <c r="F52" s="371" t="s">
        <v>255</v>
      </c>
      <c r="G52" s="372">
        <f>SUM(G53:G54)</f>
        <v>3139</v>
      </c>
      <c r="H52" s="372">
        <f>SUM(H53:H54)</f>
        <v>-2430</v>
      </c>
      <c r="I52" s="373">
        <f>SUM(I53:I54)</f>
        <v>709</v>
      </c>
      <c r="J52" s="465">
        <f>SUM(J53:J54)</f>
        <v>0</v>
      </c>
      <c r="K52" s="436">
        <f t="shared" si="0"/>
        <v>0</v>
      </c>
    </row>
    <row r="53" spans="1:11" ht="18.75">
      <c r="A53" s="137">
        <v>1</v>
      </c>
      <c r="B53" s="137">
        <v>2</v>
      </c>
      <c r="C53" s="137">
        <v>41</v>
      </c>
      <c r="D53" s="217" t="s">
        <v>187</v>
      </c>
      <c r="E53" s="90">
        <v>620</v>
      </c>
      <c r="F53" s="91" t="s">
        <v>58</v>
      </c>
      <c r="G53" s="288">
        <v>709</v>
      </c>
      <c r="H53" s="288"/>
      <c r="I53" s="338">
        <f>SUM(G53:H53)</f>
        <v>709</v>
      </c>
      <c r="J53" s="462">
        <v>0</v>
      </c>
      <c r="K53" s="434">
        <f t="shared" si="0"/>
        <v>0</v>
      </c>
    </row>
    <row r="54" spans="1:11" ht="18.75">
      <c r="A54" s="137">
        <v>1</v>
      </c>
      <c r="B54" s="137">
        <v>2</v>
      </c>
      <c r="C54" s="137">
        <v>41</v>
      </c>
      <c r="D54" s="217" t="s">
        <v>187</v>
      </c>
      <c r="E54" s="90">
        <v>637026</v>
      </c>
      <c r="F54" s="91" t="s">
        <v>192</v>
      </c>
      <c r="G54" s="288">
        <v>2430</v>
      </c>
      <c r="H54" s="288">
        <v>-2430</v>
      </c>
      <c r="I54" s="286">
        <f>G54+H54</f>
        <v>0</v>
      </c>
      <c r="J54" s="464">
        <v>0</v>
      </c>
      <c r="K54" s="433"/>
    </row>
    <row r="55" spans="1:11" ht="15.75">
      <c r="A55" s="368">
        <v>1</v>
      </c>
      <c r="B55" s="368">
        <v>3</v>
      </c>
      <c r="C55" s="368"/>
      <c r="D55" s="369"/>
      <c r="E55" s="370"/>
      <c r="F55" s="371" t="s">
        <v>256</v>
      </c>
      <c r="G55" s="372">
        <f>SUM(G56:G72)</f>
        <v>6148</v>
      </c>
      <c r="H55" s="372">
        <f>SUM(H56:H72)</f>
        <v>95</v>
      </c>
      <c r="I55" s="372">
        <f>SUM(I56:I72)</f>
        <v>6243</v>
      </c>
      <c r="J55" s="466">
        <f>SUM(J56:J72)</f>
        <v>8248.470000000001</v>
      </c>
      <c r="K55" s="437">
        <f t="shared" si="0"/>
        <v>132.1234983181163</v>
      </c>
    </row>
    <row r="56" spans="1:11" ht="18.75">
      <c r="A56" s="377">
        <v>1</v>
      </c>
      <c r="B56" s="377">
        <v>3</v>
      </c>
      <c r="C56" s="377">
        <v>41</v>
      </c>
      <c r="D56" s="378" t="s">
        <v>187</v>
      </c>
      <c r="E56" s="379">
        <v>633004</v>
      </c>
      <c r="F56" s="380" t="s">
        <v>370</v>
      </c>
      <c r="G56" s="288"/>
      <c r="H56" s="288">
        <v>110</v>
      </c>
      <c r="I56" s="339">
        <f>G56+H56</f>
        <v>110</v>
      </c>
      <c r="J56" s="452">
        <v>109.27</v>
      </c>
      <c r="K56" s="438">
        <f t="shared" si="0"/>
        <v>99.33636363636363</v>
      </c>
    </row>
    <row r="57" spans="1:11" ht="18.75">
      <c r="A57" s="377">
        <v>1</v>
      </c>
      <c r="B57" s="377">
        <v>3</v>
      </c>
      <c r="C57" s="377">
        <v>41</v>
      </c>
      <c r="D57" s="378" t="s">
        <v>187</v>
      </c>
      <c r="E57" s="379">
        <v>633006</v>
      </c>
      <c r="F57" s="380" t="s">
        <v>375</v>
      </c>
      <c r="G57" s="288"/>
      <c r="H57" s="288"/>
      <c r="I57" s="339"/>
      <c r="J57" s="452">
        <v>1538.81</v>
      </c>
      <c r="K57" s="438"/>
    </row>
    <row r="58" spans="1:11" ht="18.75">
      <c r="A58" s="377">
        <v>1</v>
      </c>
      <c r="B58" s="377">
        <v>3</v>
      </c>
      <c r="C58" s="377">
        <v>41</v>
      </c>
      <c r="D58" s="378" t="s">
        <v>187</v>
      </c>
      <c r="E58" s="379">
        <v>633013</v>
      </c>
      <c r="F58" s="380" t="s">
        <v>365</v>
      </c>
      <c r="G58" s="288"/>
      <c r="H58" s="288">
        <v>1892</v>
      </c>
      <c r="I58" s="339">
        <f>G58+H58</f>
        <v>1892</v>
      </c>
      <c r="J58" s="452">
        <v>1891.2</v>
      </c>
      <c r="K58" s="438">
        <f t="shared" si="0"/>
        <v>99.95771670190275</v>
      </c>
    </row>
    <row r="59" spans="1:11" ht="18.75">
      <c r="A59" s="377">
        <v>1</v>
      </c>
      <c r="B59" s="377">
        <v>3</v>
      </c>
      <c r="C59" s="377">
        <v>41</v>
      </c>
      <c r="D59" s="378" t="s">
        <v>187</v>
      </c>
      <c r="E59" s="379">
        <v>633013</v>
      </c>
      <c r="F59" s="380" t="s">
        <v>365</v>
      </c>
      <c r="G59" s="423">
        <v>384</v>
      </c>
      <c r="H59" s="288">
        <v>-384</v>
      </c>
      <c r="I59" s="339"/>
      <c r="J59" s="452"/>
      <c r="K59" s="438"/>
    </row>
    <row r="60" spans="1:11" ht="18.75">
      <c r="A60" s="377">
        <v>1</v>
      </c>
      <c r="B60" s="377">
        <v>3</v>
      </c>
      <c r="C60" s="377">
        <v>41</v>
      </c>
      <c r="D60" s="378" t="s">
        <v>187</v>
      </c>
      <c r="E60" s="379">
        <v>633018</v>
      </c>
      <c r="F60" s="380" t="s">
        <v>386</v>
      </c>
      <c r="G60" s="423">
        <v>112</v>
      </c>
      <c r="H60" s="288">
        <v>-112</v>
      </c>
      <c r="I60" s="339"/>
      <c r="J60" s="452"/>
      <c r="K60" s="438"/>
    </row>
    <row r="61" spans="1:11" ht="18.75">
      <c r="A61" s="377">
        <v>1</v>
      </c>
      <c r="B61" s="377">
        <v>3</v>
      </c>
      <c r="C61" s="377">
        <v>41</v>
      </c>
      <c r="D61" s="378" t="s">
        <v>187</v>
      </c>
      <c r="E61" s="379">
        <v>634001</v>
      </c>
      <c r="F61" s="380" t="s">
        <v>374</v>
      </c>
      <c r="G61" s="288"/>
      <c r="H61" s="288"/>
      <c r="I61" s="339"/>
      <c r="J61" s="452">
        <v>207.75</v>
      </c>
      <c r="K61" s="438"/>
    </row>
    <row r="62" spans="1:11" ht="18.75">
      <c r="A62" s="377">
        <v>1</v>
      </c>
      <c r="B62" s="377">
        <v>3</v>
      </c>
      <c r="C62" s="377">
        <v>41</v>
      </c>
      <c r="D62" s="378" t="s">
        <v>187</v>
      </c>
      <c r="E62" s="379">
        <v>634002</v>
      </c>
      <c r="F62" s="380" t="s">
        <v>68</v>
      </c>
      <c r="G62" s="288">
        <v>200</v>
      </c>
      <c r="H62" s="288">
        <v>232</v>
      </c>
      <c r="I62" s="339">
        <f aca="true" t="shared" si="4" ref="I62:I67">SUM(G62:H62)</f>
        <v>432</v>
      </c>
      <c r="J62" s="452">
        <v>431.79</v>
      </c>
      <c r="K62" s="438">
        <f t="shared" si="0"/>
        <v>99.95138888888889</v>
      </c>
    </row>
    <row r="63" spans="1:11" ht="18.75">
      <c r="A63" s="377">
        <v>1</v>
      </c>
      <c r="B63" s="377">
        <v>3</v>
      </c>
      <c r="C63" s="377">
        <v>41</v>
      </c>
      <c r="D63" s="378" t="s">
        <v>187</v>
      </c>
      <c r="E63" s="379">
        <v>634003</v>
      </c>
      <c r="F63" s="380" t="s">
        <v>81</v>
      </c>
      <c r="G63" s="288">
        <v>84</v>
      </c>
      <c r="H63" s="288"/>
      <c r="I63" s="339">
        <f t="shared" si="4"/>
        <v>84</v>
      </c>
      <c r="J63" s="452">
        <v>83.59</v>
      </c>
      <c r="K63" s="438">
        <f t="shared" si="0"/>
        <v>99.51190476190477</v>
      </c>
    </row>
    <row r="64" spans="1:11" ht="18.75">
      <c r="A64" s="377">
        <v>1</v>
      </c>
      <c r="B64" s="377">
        <v>3</v>
      </c>
      <c r="C64" s="377">
        <v>41</v>
      </c>
      <c r="D64" s="378" t="s">
        <v>187</v>
      </c>
      <c r="E64" s="379">
        <v>635002</v>
      </c>
      <c r="F64" s="380" t="s">
        <v>5</v>
      </c>
      <c r="G64" s="288">
        <v>1700</v>
      </c>
      <c r="H64" s="288"/>
      <c r="I64" s="339">
        <f t="shared" si="4"/>
        <v>1700</v>
      </c>
      <c r="J64" s="452">
        <v>1553</v>
      </c>
      <c r="K64" s="438">
        <f t="shared" si="0"/>
        <v>91.3529411764706</v>
      </c>
    </row>
    <row r="65" spans="1:11" ht="18.75">
      <c r="A65" s="377">
        <v>1</v>
      </c>
      <c r="B65" s="377">
        <v>3</v>
      </c>
      <c r="C65" s="377">
        <v>41</v>
      </c>
      <c r="D65" s="378" t="s">
        <v>187</v>
      </c>
      <c r="E65" s="379">
        <v>635004</v>
      </c>
      <c r="F65" s="380" t="s">
        <v>74</v>
      </c>
      <c r="G65" s="288">
        <v>200</v>
      </c>
      <c r="H65" s="288">
        <v>-200</v>
      </c>
      <c r="I65" s="339">
        <f t="shared" si="4"/>
        <v>0</v>
      </c>
      <c r="J65" s="452"/>
      <c r="K65" s="438"/>
    </row>
    <row r="66" spans="1:11" ht="18.75">
      <c r="A66" s="377">
        <v>1</v>
      </c>
      <c r="B66" s="377">
        <v>3</v>
      </c>
      <c r="C66" s="377">
        <v>41</v>
      </c>
      <c r="D66" s="378" t="s">
        <v>187</v>
      </c>
      <c r="E66" s="379">
        <v>635006</v>
      </c>
      <c r="F66" s="380" t="s">
        <v>180</v>
      </c>
      <c r="G66" s="288">
        <v>720</v>
      </c>
      <c r="H66" s="288">
        <v>91</v>
      </c>
      <c r="I66" s="339">
        <f t="shared" si="4"/>
        <v>811</v>
      </c>
      <c r="J66" s="452">
        <v>810.8</v>
      </c>
      <c r="K66" s="438">
        <f t="shared" si="0"/>
        <v>99.97533908754623</v>
      </c>
    </row>
    <row r="67" spans="1:11" ht="18.75">
      <c r="A67" s="377">
        <v>1</v>
      </c>
      <c r="B67" s="377">
        <v>3</v>
      </c>
      <c r="C67" s="377">
        <v>41</v>
      </c>
      <c r="D67" s="378" t="s">
        <v>187</v>
      </c>
      <c r="E67" s="379">
        <v>635009</v>
      </c>
      <c r="F67" s="380" t="s">
        <v>195</v>
      </c>
      <c r="G67" s="288">
        <v>300</v>
      </c>
      <c r="H67" s="288">
        <v>-300</v>
      </c>
      <c r="I67" s="339">
        <f t="shared" si="4"/>
        <v>0</v>
      </c>
      <c r="J67" s="452"/>
      <c r="K67" s="438"/>
    </row>
    <row r="68" spans="1:11" ht="18.75">
      <c r="A68" s="377">
        <v>1</v>
      </c>
      <c r="B68" s="377">
        <v>3</v>
      </c>
      <c r="C68" s="377">
        <v>41</v>
      </c>
      <c r="D68" s="378" t="s">
        <v>187</v>
      </c>
      <c r="E68" s="379">
        <v>636001</v>
      </c>
      <c r="F68" s="380" t="s">
        <v>364</v>
      </c>
      <c r="G68" s="288"/>
      <c r="H68" s="288">
        <v>51</v>
      </c>
      <c r="I68" s="339">
        <f>G68+H68</f>
        <v>51</v>
      </c>
      <c r="J68" s="452">
        <v>51</v>
      </c>
      <c r="K68" s="438">
        <f t="shared" si="0"/>
        <v>100</v>
      </c>
    </row>
    <row r="69" spans="1:11" ht="18.75">
      <c r="A69" s="377">
        <v>1</v>
      </c>
      <c r="B69" s="377">
        <v>3</v>
      </c>
      <c r="C69" s="377">
        <v>41</v>
      </c>
      <c r="D69" s="378" t="s">
        <v>187</v>
      </c>
      <c r="E69" s="379">
        <v>637004</v>
      </c>
      <c r="F69" s="380" t="s">
        <v>62</v>
      </c>
      <c r="G69" s="288">
        <v>250</v>
      </c>
      <c r="H69" s="288">
        <v>-234</v>
      </c>
      <c r="I69" s="339">
        <f>SUM(G69:H69)</f>
        <v>16</v>
      </c>
      <c r="J69" s="452">
        <v>15.8</v>
      </c>
      <c r="K69" s="438">
        <f t="shared" si="0"/>
        <v>98.75</v>
      </c>
    </row>
    <row r="70" spans="1:11" ht="18.75">
      <c r="A70" s="377">
        <v>1</v>
      </c>
      <c r="B70" s="377">
        <v>3</v>
      </c>
      <c r="C70" s="377">
        <v>41</v>
      </c>
      <c r="D70" s="378" t="s">
        <v>187</v>
      </c>
      <c r="E70" s="379">
        <v>637004</v>
      </c>
      <c r="F70" s="380" t="s">
        <v>371</v>
      </c>
      <c r="G70" s="288"/>
      <c r="H70" s="288">
        <v>-410</v>
      </c>
      <c r="I70" s="339">
        <f>G70+H70</f>
        <v>-410</v>
      </c>
      <c r="J70" s="452">
        <v>0</v>
      </c>
      <c r="K70" s="438">
        <f t="shared" si="0"/>
        <v>0</v>
      </c>
    </row>
    <row r="71" spans="1:11" ht="18.75">
      <c r="A71" s="377">
        <v>1</v>
      </c>
      <c r="B71" s="377">
        <v>3</v>
      </c>
      <c r="C71" s="377">
        <v>41</v>
      </c>
      <c r="D71" s="378" t="s">
        <v>187</v>
      </c>
      <c r="E71" s="379">
        <v>637015</v>
      </c>
      <c r="F71" s="380" t="s">
        <v>9</v>
      </c>
      <c r="G71" s="288">
        <v>1395</v>
      </c>
      <c r="H71" s="288">
        <v>-593</v>
      </c>
      <c r="I71" s="339">
        <f aca="true" t="shared" si="5" ref="I71:I81">SUM(G71:H71)</f>
        <v>802</v>
      </c>
      <c r="J71" s="452">
        <v>801.43</v>
      </c>
      <c r="K71" s="438">
        <f t="shared" si="0"/>
        <v>99.928927680798</v>
      </c>
    </row>
    <row r="72" spans="1:11" ht="18.75">
      <c r="A72" s="377">
        <v>1</v>
      </c>
      <c r="B72" s="377">
        <v>3</v>
      </c>
      <c r="C72" s="377">
        <v>41</v>
      </c>
      <c r="D72" s="378" t="s">
        <v>129</v>
      </c>
      <c r="E72" s="379">
        <v>634003</v>
      </c>
      <c r="F72" s="380" t="s">
        <v>9</v>
      </c>
      <c r="G72" s="288">
        <v>803</v>
      </c>
      <c r="H72" s="288">
        <v>-48</v>
      </c>
      <c r="I72" s="339">
        <f t="shared" si="5"/>
        <v>755</v>
      </c>
      <c r="J72" s="452">
        <v>754.03</v>
      </c>
      <c r="K72" s="438">
        <f t="shared" si="0"/>
        <v>99.87152317880795</v>
      </c>
    </row>
    <row r="73" spans="1:11" ht="18.75">
      <c r="A73" s="368">
        <v>1</v>
      </c>
      <c r="B73" s="368">
        <v>5</v>
      </c>
      <c r="C73" s="368"/>
      <c r="D73" s="369"/>
      <c r="E73" s="370"/>
      <c r="F73" s="371" t="s">
        <v>257</v>
      </c>
      <c r="G73" s="372">
        <f>SUM(G74:G75)</f>
        <v>7705</v>
      </c>
      <c r="H73" s="372">
        <f>SUM(H74:H75)</f>
        <v>0</v>
      </c>
      <c r="I73" s="373">
        <f t="shared" si="5"/>
        <v>7705</v>
      </c>
      <c r="J73" s="465">
        <f>SUM(J74:J75)</f>
        <v>8624.57</v>
      </c>
      <c r="K73" s="436">
        <f t="shared" si="0"/>
        <v>111.93471771576897</v>
      </c>
    </row>
    <row r="74" spans="1:11" ht="18.75">
      <c r="A74" s="137">
        <v>1</v>
      </c>
      <c r="B74" s="137">
        <v>5</v>
      </c>
      <c r="C74" s="137">
        <v>41</v>
      </c>
      <c r="D74" s="217" t="s">
        <v>187</v>
      </c>
      <c r="E74" s="90">
        <v>637005</v>
      </c>
      <c r="F74" s="91" t="s">
        <v>216</v>
      </c>
      <c r="G74" s="288">
        <v>7480</v>
      </c>
      <c r="H74" s="288"/>
      <c r="I74" s="338">
        <f t="shared" si="5"/>
        <v>7480</v>
      </c>
      <c r="J74" s="462">
        <v>8400</v>
      </c>
      <c r="K74" s="434">
        <f t="shared" si="0"/>
        <v>112.29946524064172</v>
      </c>
    </row>
    <row r="75" spans="1:11" ht="18.75">
      <c r="A75" s="137">
        <v>1</v>
      </c>
      <c r="B75" s="137">
        <v>5</v>
      </c>
      <c r="C75" s="137">
        <v>41</v>
      </c>
      <c r="D75" s="217" t="s">
        <v>187</v>
      </c>
      <c r="E75" s="90">
        <v>637035</v>
      </c>
      <c r="F75" s="91" t="s">
        <v>217</v>
      </c>
      <c r="G75" s="288">
        <v>225</v>
      </c>
      <c r="H75" s="288"/>
      <c r="I75" s="338">
        <f t="shared" si="5"/>
        <v>225</v>
      </c>
      <c r="J75" s="462">
        <v>224.57</v>
      </c>
      <c r="K75" s="434">
        <f t="shared" si="0"/>
        <v>99.80888888888887</v>
      </c>
    </row>
    <row r="76" spans="1:11" ht="18.75">
      <c r="A76" s="248">
        <v>1</v>
      </c>
      <c r="B76" s="248">
        <v>6</v>
      </c>
      <c r="C76" s="248"/>
      <c r="D76" s="253"/>
      <c r="E76" s="254"/>
      <c r="F76" s="255" t="s">
        <v>258</v>
      </c>
      <c r="G76" s="289">
        <f>SUM(G77)</f>
        <v>2200</v>
      </c>
      <c r="H76" s="289">
        <f>SUM(H77)</f>
        <v>-406</v>
      </c>
      <c r="I76" s="284">
        <f t="shared" si="5"/>
        <v>1794</v>
      </c>
      <c r="J76" s="461">
        <f>SUM(J77)</f>
        <v>1770.7</v>
      </c>
      <c r="K76" s="439">
        <f aca="true" t="shared" si="6" ref="K76:K138">J76/I76*100</f>
        <v>98.70122630992196</v>
      </c>
    </row>
    <row r="77" spans="1:11" ht="18" customHeight="1">
      <c r="A77" s="137">
        <v>1</v>
      </c>
      <c r="B77" s="137">
        <v>6</v>
      </c>
      <c r="C77" s="137">
        <v>41</v>
      </c>
      <c r="D77" s="217" t="s">
        <v>187</v>
      </c>
      <c r="E77" s="90">
        <v>642006</v>
      </c>
      <c r="F77" s="91" t="s">
        <v>218</v>
      </c>
      <c r="G77" s="288">
        <v>2200</v>
      </c>
      <c r="H77" s="288">
        <v>-406</v>
      </c>
      <c r="I77" s="338">
        <f t="shared" si="5"/>
        <v>1794</v>
      </c>
      <c r="J77" s="462">
        <v>1770.7</v>
      </c>
      <c r="K77" s="434">
        <f t="shared" si="6"/>
        <v>98.70122630992196</v>
      </c>
    </row>
    <row r="78" spans="1:11" ht="18" customHeight="1">
      <c r="A78" s="248">
        <v>1</v>
      </c>
      <c r="B78" s="248">
        <v>7</v>
      </c>
      <c r="C78" s="248"/>
      <c r="D78" s="253"/>
      <c r="E78" s="254"/>
      <c r="F78" s="255" t="s">
        <v>259</v>
      </c>
      <c r="G78" s="289">
        <f>SUM(G79:G81)</f>
        <v>3820</v>
      </c>
      <c r="H78" s="289">
        <f>SUM(H79:H81)</f>
        <v>0</v>
      </c>
      <c r="I78" s="284">
        <f t="shared" si="5"/>
        <v>3820</v>
      </c>
      <c r="J78" s="461">
        <f>SUM(J79:J82)</f>
        <v>4348</v>
      </c>
      <c r="K78" s="439">
        <f t="shared" si="6"/>
        <v>113.82198952879581</v>
      </c>
    </row>
    <row r="79" spans="1:11" ht="18.75">
      <c r="A79" s="137">
        <v>1</v>
      </c>
      <c r="B79" s="137">
        <v>7</v>
      </c>
      <c r="C79" s="137">
        <v>41</v>
      </c>
      <c r="D79" s="217" t="s">
        <v>187</v>
      </c>
      <c r="E79" s="90">
        <v>610</v>
      </c>
      <c r="F79" s="91" t="s">
        <v>203</v>
      </c>
      <c r="G79" s="288">
        <v>2850</v>
      </c>
      <c r="H79" s="304"/>
      <c r="I79" s="286">
        <f t="shared" si="5"/>
        <v>2850</v>
      </c>
      <c r="J79" s="464">
        <v>2970.01</v>
      </c>
      <c r="K79" s="433">
        <f t="shared" si="6"/>
        <v>104.21087719298245</v>
      </c>
    </row>
    <row r="80" spans="1:11" ht="18.75">
      <c r="A80" s="137">
        <v>1</v>
      </c>
      <c r="B80" s="137">
        <v>7</v>
      </c>
      <c r="C80" s="137">
        <v>41</v>
      </c>
      <c r="D80" s="217" t="s">
        <v>187</v>
      </c>
      <c r="E80" s="90">
        <v>620</v>
      </c>
      <c r="F80" s="91" t="s">
        <v>58</v>
      </c>
      <c r="G80" s="290">
        <v>920</v>
      </c>
      <c r="H80" s="305"/>
      <c r="I80" s="286">
        <f t="shared" si="5"/>
        <v>920</v>
      </c>
      <c r="J80" s="464">
        <v>1037.82</v>
      </c>
      <c r="K80" s="433">
        <f t="shared" si="6"/>
        <v>112.80652173913043</v>
      </c>
    </row>
    <row r="81" spans="1:11" ht="18.75">
      <c r="A81" s="137">
        <v>1</v>
      </c>
      <c r="B81" s="137">
        <v>7</v>
      </c>
      <c r="C81" s="137">
        <v>41</v>
      </c>
      <c r="D81" s="217" t="s">
        <v>187</v>
      </c>
      <c r="E81" s="90">
        <v>630</v>
      </c>
      <c r="F81" s="91" t="s">
        <v>108</v>
      </c>
      <c r="G81" s="290">
        <v>50</v>
      </c>
      <c r="H81" s="305"/>
      <c r="I81" s="286">
        <f t="shared" si="5"/>
        <v>50</v>
      </c>
      <c r="J81" s="464">
        <v>40.17</v>
      </c>
      <c r="K81" s="433">
        <f t="shared" si="6"/>
        <v>80.34</v>
      </c>
    </row>
    <row r="82" spans="1:11" ht="18.75">
      <c r="A82" s="306">
        <v>17</v>
      </c>
      <c r="B82" s="137">
        <v>7</v>
      </c>
      <c r="C82" s="137">
        <v>41</v>
      </c>
      <c r="D82" s="217" t="s">
        <v>187</v>
      </c>
      <c r="E82" s="90">
        <v>614</v>
      </c>
      <c r="F82" s="91" t="s">
        <v>205</v>
      </c>
      <c r="G82" s="290"/>
      <c r="H82" s="416"/>
      <c r="I82" s="286">
        <f>G82+H82</f>
        <v>0</v>
      </c>
      <c r="J82" s="464">
        <v>300</v>
      </c>
      <c r="K82" s="433"/>
    </row>
    <row r="83" spans="1:11" ht="18.75">
      <c r="A83" s="232">
        <v>2</v>
      </c>
      <c r="B83" s="240"/>
      <c r="C83" s="237"/>
      <c r="D83" s="238"/>
      <c r="E83" s="239"/>
      <c r="F83" s="232" t="s">
        <v>219</v>
      </c>
      <c r="G83" s="291">
        <f>SUM(G85+G87)</f>
        <v>6550</v>
      </c>
      <c r="H83" s="291">
        <f>SUM(H85+H87)</f>
        <v>-1000</v>
      </c>
      <c r="I83" s="292">
        <f>SUM(G83:H83)</f>
        <v>5550</v>
      </c>
      <c r="J83" s="467">
        <f>J84+J86</f>
        <v>5467.64</v>
      </c>
      <c r="K83" s="440">
        <f t="shared" si="6"/>
        <v>98.51603603603604</v>
      </c>
    </row>
    <row r="84" spans="1:11" ht="18.75">
      <c r="A84" s="256">
        <v>2</v>
      </c>
      <c r="B84" s="248">
        <v>1</v>
      </c>
      <c r="C84" s="257"/>
      <c r="D84" s="253"/>
      <c r="E84" s="254"/>
      <c r="F84" s="255" t="s">
        <v>260</v>
      </c>
      <c r="G84" s="289">
        <f>SUM(G85)</f>
        <v>6050</v>
      </c>
      <c r="H84" s="289">
        <f>SUM(H85)</f>
        <v>-1000</v>
      </c>
      <c r="I84" s="284">
        <f>SUM(G84:H84)</f>
        <v>5050</v>
      </c>
      <c r="J84" s="461">
        <f>SUM(J85)</f>
        <v>5028.8</v>
      </c>
      <c r="K84" s="439">
        <f t="shared" si="6"/>
        <v>99.58019801980198</v>
      </c>
    </row>
    <row r="85" spans="1:11" ht="18.75">
      <c r="A85" s="137">
        <v>2</v>
      </c>
      <c r="B85" s="137">
        <v>1</v>
      </c>
      <c r="C85" s="201">
        <v>41</v>
      </c>
      <c r="D85" s="217" t="s">
        <v>187</v>
      </c>
      <c r="E85" s="90">
        <v>637004</v>
      </c>
      <c r="F85" s="91" t="s">
        <v>193</v>
      </c>
      <c r="G85" s="290">
        <v>6050</v>
      </c>
      <c r="H85" s="290">
        <v>-1000</v>
      </c>
      <c r="I85" s="338">
        <f>SUM(G85:H85)</f>
        <v>5050</v>
      </c>
      <c r="J85" s="462">
        <v>5028.8</v>
      </c>
      <c r="K85" s="434">
        <f t="shared" si="6"/>
        <v>99.58019801980198</v>
      </c>
    </row>
    <row r="86" spans="1:11" ht="18.75">
      <c r="A86" s="248">
        <v>2</v>
      </c>
      <c r="B86" s="248">
        <v>2</v>
      </c>
      <c r="C86" s="257"/>
      <c r="D86" s="253"/>
      <c r="E86" s="254"/>
      <c r="F86" s="255" t="s">
        <v>261</v>
      </c>
      <c r="G86" s="293">
        <f>SUM(G87)</f>
        <v>500</v>
      </c>
      <c r="H86" s="293">
        <f>SUM(H87)</f>
        <v>0</v>
      </c>
      <c r="I86" s="284">
        <f>SUM(G86:H86)</f>
        <v>500</v>
      </c>
      <c r="J86" s="461">
        <f>SUM(J87)</f>
        <v>438.84</v>
      </c>
      <c r="K86" s="439">
        <f t="shared" si="6"/>
        <v>87.76799999999999</v>
      </c>
    </row>
    <row r="87" spans="1:11" ht="18.75">
      <c r="A87" s="137">
        <v>2</v>
      </c>
      <c r="B87" s="137">
        <v>2</v>
      </c>
      <c r="C87" s="201">
        <v>41</v>
      </c>
      <c r="D87" s="217" t="s">
        <v>187</v>
      </c>
      <c r="E87" s="90">
        <v>637003</v>
      </c>
      <c r="F87" s="91" t="s">
        <v>220</v>
      </c>
      <c r="G87" s="290">
        <v>500</v>
      </c>
      <c r="H87" s="290"/>
      <c r="I87" s="338">
        <f aca="true" t="shared" si="7" ref="I87:I153">SUM(G87:H87)</f>
        <v>500</v>
      </c>
      <c r="J87" s="462">
        <v>438.84</v>
      </c>
      <c r="K87" s="434">
        <f t="shared" si="6"/>
        <v>87.76799999999999</v>
      </c>
    </row>
    <row r="88" spans="1:11" ht="18.75">
      <c r="A88" s="232">
        <v>3</v>
      </c>
      <c r="B88" s="240"/>
      <c r="C88" s="234"/>
      <c r="D88" s="235"/>
      <c r="E88" s="236"/>
      <c r="F88" s="232" t="s">
        <v>221</v>
      </c>
      <c r="G88" s="292">
        <f>G89+G91+G105+G113+G124</f>
        <v>24277</v>
      </c>
      <c r="H88" s="292">
        <f>H89+H91+H105+H113+H124</f>
        <v>-1223</v>
      </c>
      <c r="I88" s="292">
        <f>I89+I91+I105+I113+I124</f>
        <v>23054</v>
      </c>
      <c r="J88" s="467">
        <f>J89+J91+J105+J113+J124</f>
        <v>22903.059999999998</v>
      </c>
      <c r="K88" s="440">
        <f t="shared" si="6"/>
        <v>99.34527630779907</v>
      </c>
    </row>
    <row r="89" spans="1:11" ht="18.75">
      <c r="A89" s="256">
        <v>3</v>
      </c>
      <c r="B89" s="248">
        <v>1</v>
      </c>
      <c r="C89" s="257"/>
      <c r="D89" s="253"/>
      <c r="E89" s="254"/>
      <c r="F89" s="255" t="s">
        <v>262</v>
      </c>
      <c r="G89" s="289">
        <f>SUM(G90)</f>
        <v>580</v>
      </c>
      <c r="H89" s="289">
        <f>SUM(H90)</f>
        <v>41</v>
      </c>
      <c r="I89" s="284">
        <f t="shared" si="7"/>
        <v>621</v>
      </c>
      <c r="J89" s="461">
        <f>SUM(J90)</f>
        <v>593.26</v>
      </c>
      <c r="K89" s="439">
        <f t="shared" si="6"/>
        <v>95.5330112721417</v>
      </c>
    </row>
    <row r="90" spans="1:11" ht="18.75">
      <c r="A90" s="137">
        <v>3</v>
      </c>
      <c r="B90" s="137">
        <v>1</v>
      </c>
      <c r="C90" s="201">
        <v>41</v>
      </c>
      <c r="D90" s="217" t="s">
        <v>187</v>
      </c>
      <c r="E90" s="90">
        <v>633006</v>
      </c>
      <c r="F90" s="91" t="s">
        <v>247</v>
      </c>
      <c r="G90" s="290">
        <v>580</v>
      </c>
      <c r="H90" s="290">
        <v>41</v>
      </c>
      <c r="I90" s="338">
        <v>621</v>
      </c>
      <c r="J90" s="462">
        <v>593.26</v>
      </c>
      <c r="K90" s="434">
        <f t="shared" si="6"/>
        <v>95.5330112721417</v>
      </c>
    </row>
    <row r="91" spans="1:11" ht="18.75">
      <c r="A91" s="248">
        <v>3</v>
      </c>
      <c r="B91" s="248">
        <v>2</v>
      </c>
      <c r="C91" s="257"/>
      <c r="D91" s="253"/>
      <c r="E91" s="254"/>
      <c r="F91" s="255" t="s">
        <v>263</v>
      </c>
      <c r="G91" s="289">
        <f>SUM(G92:G104)</f>
        <v>5011</v>
      </c>
      <c r="H91" s="289">
        <f>SUM(H92:H104)</f>
        <v>-69</v>
      </c>
      <c r="I91" s="284">
        <f>SUM(I92:I104)</f>
        <v>4942</v>
      </c>
      <c r="J91" s="461">
        <f>SUM(J92:J104)</f>
        <v>4838.450000000001</v>
      </c>
      <c r="K91" s="439">
        <f t="shared" si="6"/>
        <v>97.90469445568597</v>
      </c>
    </row>
    <row r="92" spans="1:11" ht="18.75">
      <c r="A92" s="137">
        <v>3</v>
      </c>
      <c r="B92" s="137">
        <v>2</v>
      </c>
      <c r="C92" s="139">
        <v>111</v>
      </c>
      <c r="D92" s="218" t="s">
        <v>130</v>
      </c>
      <c r="E92" s="93">
        <v>611</v>
      </c>
      <c r="F92" s="204" t="s">
        <v>248</v>
      </c>
      <c r="G92" s="288">
        <v>3010</v>
      </c>
      <c r="H92" s="288">
        <v>100</v>
      </c>
      <c r="I92" s="286">
        <f t="shared" si="7"/>
        <v>3110</v>
      </c>
      <c r="J92" s="464">
        <v>3079.75</v>
      </c>
      <c r="K92" s="433">
        <f t="shared" si="6"/>
        <v>99.02733118971061</v>
      </c>
    </row>
    <row r="93" spans="1:11" ht="18.75">
      <c r="A93" s="137">
        <v>3</v>
      </c>
      <c r="B93" s="137">
        <v>2</v>
      </c>
      <c r="C93" s="139">
        <v>41</v>
      </c>
      <c r="D93" s="218" t="s">
        <v>130</v>
      </c>
      <c r="E93" s="93">
        <v>611</v>
      </c>
      <c r="F93" s="204" t="s">
        <v>248</v>
      </c>
      <c r="G93" s="288">
        <v>390</v>
      </c>
      <c r="H93" s="352">
        <v>-390</v>
      </c>
      <c r="I93" s="351">
        <f t="shared" si="7"/>
        <v>0</v>
      </c>
      <c r="J93" s="468"/>
      <c r="K93" s="441"/>
    </row>
    <row r="94" spans="1:11" ht="18.75">
      <c r="A94" s="137">
        <v>3</v>
      </c>
      <c r="B94" s="137">
        <v>2</v>
      </c>
      <c r="C94" s="138">
        <v>111</v>
      </c>
      <c r="D94" s="218" t="s">
        <v>130</v>
      </c>
      <c r="E94" s="92">
        <v>620</v>
      </c>
      <c r="F94" s="78" t="s">
        <v>58</v>
      </c>
      <c r="G94" s="290">
        <v>1143</v>
      </c>
      <c r="H94" s="353">
        <v>21</v>
      </c>
      <c r="I94" s="351">
        <f>G94+H94</f>
        <v>1164</v>
      </c>
      <c r="J94" s="468">
        <v>1117</v>
      </c>
      <c r="K94" s="441">
        <f t="shared" si="6"/>
        <v>95.96219931271477</v>
      </c>
    </row>
    <row r="95" spans="1:11" ht="18.75">
      <c r="A95" s="137">
        <v>3</v>
      </c>
      <c r="B95" s="137">
        <v>2</v>
      </c>
      <c r="C95" s="138">
        <v>41</v>
      </c>
      <c r="D95" s="218" t="s">
        <v>130</v>
      </c>
      <c r="E95" s="92">
        <v>620</v>
      </c>
      <c r="F95" s="78" t="s">
        <v>58</v>
      </c>
      <c r="G95" s="290">
        <v>107</v>
      </c>
      <c r="H95" s="353">
        <v>-107</v>
      </c>
      <c r="I95" s="351">
        <f t="shared" si="7"/>
        <v>0</v>
      </c>
      <c r="J95" s="468"/>
      <c r="K95" s="441"/>
    </row>
    <row r="96" spans="1:11" ht="18.75">
      <c r="A96" s="137">
        <v>3</v>
      </c>
      <c r="B96" s="137">
        <v>2</v>
      </c>
      <c r="C96" s="138">
        <v>111</v>
      </c>
      <c r="D96" s="218" t="s">
        <v>130</v>
      </c>
      <c r="E96" s="92">
        <v>627</v>
      </c>
      <c r="F96" s="78" t="s">
        <v>23</v>
      </c>
      <c r="G96" s="290">
        <v>45</v>
      </c>
      <c r="H96" s="353">
        <v>15</v>
      </c>
      <c r="I96" s="351">
        <f t="shared" si="7"/>
        <v>60</v>
      </c>
      <c r="J96" s="468">
        <v>59.76</v>
      </c>
      <c r="K96" s="441">
        <f t="shared" si="6"/>
        <v>99.6</v>
      </c>
    </row>
    <row r="97" spans="1:11" ht="18.75">
      <c r="A97" s="137">
        <v>3</v>
      </c>
      <c r="B97" s="137">
        <v>2</v>
      </c>
      <c r="C97" s="138">
        <v>41</v>
      </c>
      <c r="D97" s="218" t="s">
        <v>130</v>
      </c>
      <c r="E97" s="92">
        <v>627</v>
      </c>
      <c r="F97" s="78" t="s">
        <v>23</v>
      </c>
      <c r="G97" s="290">
        <v>5</v>
      </c>
      <c r="H97" s="353">
        <v>5</v>
      </c>
      <c r="I97" s="351">
        <f t="shared" si="7"/>
        <v>10</v>
      </c>
      <c r="J97" s="468"/>
      <c r="K97" s="441">
        <f t="shared" si="6"/>
        <v>0</v>
      </c>
    </row>
    <row r="98" spans="1:11" ht="18.75">
      <c r="A98" s="137">
        <v>3</v>
      </c>
      <c r="B98" s="137">
        <v>2</v>
      </c>
      <c r="C98" s="138">
        <v>111</v>
      </c>
      <c r="D98" s="218" t="s">
        <v>130</v>
      </c>
      <c r="E98" s="92">
        <v>631001</v>
      </c>
      <c r="F98" s="78" t="s">
        <v>0</v>
      </c>
      <c r="G98" s="290">
        <v>5</v>
      </c>
      <c r="H98" s="353"/>
      <c r="I98" s="351">
        <f t="shared" si="7"/>
        <v>5</v>
      </c>
      <c r="J98" s="468">
        <v>2.25</v>
      </c>
      <c r="K98" s="441">
        <f t="shared" si="6"/>
        <v>45</v>
      </c>
    </row>
    <row r="99" spans="1:11" ht="18.75">
      <c r="A99" s="137">
        <v>3</v>
      </c>
      <c r="B99" s="137">
        <v>2</v>
      </c>
      <c r="C99" s="138">
        <v>41</v>
      </c>
      <c r="D99" s="218" t="s">
        <v>130</v>
      </c>
      <c r="E99" s="92">
        <v>633002</v>
      </c>
      <c r="F99" s="78" t="s">
        <v>122</v>
      </c>
      <c r="G99" s="290">
        <v>0</v>
      </c>
      <c r="H99" s="353"/>
      <c r="I99" s="351">
        <f t="shared" si="7"/>
        <v>0</v>
      </c>
      <c r="J99" s="468"/>
      <c r="K99" s="441"/>
    </row>
    <row r="100" spans="1:11" ht="18.75">
      <c r="A100" s="137">
        <v>3</v>
      </c>
      <c r="B100" s="137">
        <v>2</v>
      </c>
      <c r="C100" s="138">
        <v>111</v>
      </c>
      <c r="D100" s="218" t="s">
        <v>130</v>
      </c>
      <c r="E100" s="92">
        <v>633006</v>
      </c>
      <c r="F100" s="78" t="s">
        <v>1</v>
      </c>
      <c r="G100" s="290">
        <v>150</v>
      </c>
      <c r="H100" s="353">
        <v>267</v>
      </c>
      <c r="I100" s="351">
        <f t="shared" si="7"/>
        <v>417</v>
      </c>
      <c r="J100" s="468">
        <v>416.38</v>
      </c>
      <c r="K100" s="441">
        <f t="shared" si="6"/>
        <v>99.85131894484412</v>
      </c>
    </row>
    <row r="101" spans="1:11" ht="18.75">
      <c r="A101" s="137">
        <v>3</v>
      </c>
      <c r="B101" s="137">
        <v>2</v>
      </c>
      <c r="C101" s="138">
        <v>41</v>
      </c>
      <c r="D101" s="218" t="s">
        <v>130</v>
      </c>
      <c r="E101" s="92">
        <v>633006</v>
      </c>
      <c r="F101" s="78" t="s">
        <v>1</v>
      </c>
      <c r="G101" s="290">
        <v>30</v>
      </c>
      <c r="H101" s="353">
        <v>-30</v>
      </c>
      <c r="I101" s="351">
        <f t="shared" si="7"/>
        <v>0</v>
      </c>
      <c r="J101" s="468"/>
      <c r="K101" s="441"/>
    </row>
    <row r="102" spans="1:11" ht="18.75">
      <c r="A102" s="137">
        <v>3</v>
      </c>
      <c r="B102" s="137">
        <v>2</v>
      </c>
      <c r="C102" s="138">
        <v>111</v>
      </c>
      <c r="D102" s="218" t="s">
        <v>130</v>
      </c>
      <c r="E102" s="92">
        <v>635002</v>
      </c>
      <c r="F102" s="78" t="s">
        <v>5</v>
      </c>
      <c r="G102" s="290">
        <v>25</v>
      </c>
      <c r="H102" s="353"/>
      <c r="I102" s="351">
        <f t="shared" si="7"/>
        <v>25</v>
      </c>
      <c r="J102" s="468">
        <v>25.09</v>
      </c>
      <c r="K102" s="441">
        <f t="shared" si="6"/>
        <v>100.36</v>
      </c>
    </row>
    <row r="103" spans="1:11" ht="18.75">
      <c r="A103" s="137">
        <v>3</v>
      </c>
      <c r="B103" s="137">
        <v>2</v>
      </c>
      <c r="C103" s="138">
        <v>111</v>
      </c>
      <c r="D103" s="218" t="s">
        <v>130</v>
      </c>
      <c r="E103" s="92">
        <v>637013</v>
      </c>
      <c r="F103" s="78" t="s">
        <v>8</v>
      </c>
      <c r="G103" s="290">
        <v>50</v>
      </c>
      <c r="H103" s="353">
        <v>50</v>
      </c>
      <c r="I103" s="351">
        <f t="shared" si="7"/>
        <v>100</v>
      </c>
      <c r="J103" s="468">
        <v>100</v>
      </c>
      <c r="K103" s="441">
        <f t="shared" si="6"/>
        <v>100</v>
      </c>
    </row>
    <row r="104" spans="1:11" ht="24.75" customHeight="1">
      <c r="A104" s="137">
        <v>3</v>
      </c>
      <c r="B104" s="137">
        <v>2</v>
      </c>
      <c r="C104" s="138">
        <v>111</v>
      </c>
      <c r="D104" s="218" t="s">
        <v>130</v>
      </c>
      <c r="E104" s="92">
        <v>637016</v>
      </c>
      <c r="F104" s="78" t="s">
        <v>10</v>
      </c>
      <c r="G104" s="290">
        <v>51</v>
      </c>
      <c r="H104" s="290"/>
      <c r="I104" s="286">
        <f t="shared" si="7"/>
        <v>51</v>
      </c>
      <c r="J104" s="464">
        <v>38.22</v>
      </c>
      <c r="K104" s="433">
        <f t="shared" si="6"/>
        <v>74.94117647058823</v>
      </c>
    </row>
    <row r="105" spans="1:11" ht="19.5" customHeight="1">
      <c r="A105" s="248">
        <v>3</v>
      </c>
      <c r="B105" s="248">
        <v>3</v>
      </c>
      <c r="C105" s="258"/>
      <c r="D105" s="259"/>
      <c r="E105" s="260"/>
      <c r="F105" s="261" t="s">
        <v>264</v>
      </c>
      <c r="G105" s="294">
        <f>SUM(G106:G112)</f>
        <v>3480</v>
      </c>
      <c r="H105" s="294">
        <f>SUM(H106:H112)</f>
        <v>-612</v>
      </c>
      <c r="I105" s="284">
        <f t="shared" si="7"/>
        <v>2868</v>
      </c>
      <c r="J105" s="461">
        <f>SUM(J106:J112)</f>
        <v>2835</v>
      </c>
      <c r="K105" s="439">
        <f t="shared" si="6"/>
        <v>98.84937238493724</v>
      </c>
    </row>
    <row r="106" spans="1:11" ht="18.75">
      <c r="A106" s="137">
        <v>3</v>
      </c>
      <c r="B106" s="137">
        <v>3</v>
      </c>
      <c r="C106" s="139">
        <v>41</v>
      </c>
      <c r="D106" s="218" t="s">
        <v>146</v>
      </c>
      <c r="E106" s="93">
        <v>611</v>
      </c>
      <c r="F106" s="204" t="s">
        <v>249</v>
      </c>
      <c r="G106" s="288">
        <v>1200</v>
      </c>
      <c r="H106" s="288">
        <v>47</v>
      </c>
      <c r="I106" s="338">
        <f t="shared" si="7"/>
        <v>1247</v>
      </c>
      <c r="J106" s="462">
        <v>1246.12</v>
      </c>
      <c r="K106" s="434">
        <f t="shared" si="6"/>
        <v>99.92943063352044</v>
      </c>
    </row>
    <row r="107" spans="1:11" ht="18.75">
      <c r="A107" s="137">
        <v>3</v>
      </c>
      <c r="B107" s="137">
        <v>3</v>
      </c>
      <c r="C107" s="138">
        <v>41</v>
      </c>
      <c r="D107" s="218" t="s">
        <v>146</v>
      </c>
      <c r="E107" s="92">
        <v>620</v>
      </c>
      <c r="F107" s="78" t="s">
        <v>250</v>
      </c>
      <c r="G107" s="290">
        <v>340</v>
      </c>
      <c r="H107" s="290">
        <v>24</v>
      </c>
      <c r="I107" s="338">
        <f t="shared" si="7"/>
        <v>364</v>
      </c>
      <c r="J107" s="462">
        <v>360.38</v>
      </c>
      <c r="K107" s="434">
        <f t="shared" si="6"/>
        <v>99.00549450549451</v>
      </c>
    </row>
    <row r="108" spans="1:11" ht="18.75">
      <c r="A108" s="137">
        <v>3</v>
      </c>
      <c r="B108" s="137">
        <v>3</v>
      </c>
      <c r="C108" s="138">
        <v>41</v>
      </c>
      <c r="D108" s="218" t="s">
        <v>146</v>
      </c>
      <c r="E108" s="92">
        <v>632</v>
      </c>
      <c r="F108" s="78" t="s">
        <v>69</v>
      </c>
      <c r="G108" s="290">
        <v>1890</v>
      </c>
      <c r="H108" s="290">
        <v>-1053</v>
      </c>
      <c r="I108" s="338">
        <f t="shared" si="7"/>
        <v>837</v>
      </c>
      <c r="J108" s="462">
        <v>834.44</v>
      </c>
      <c r="K108" s="434">
        <f t="shared" si="6"/>
        <v>99.69414575866189</v>
      </c>
    </row>
    <row r="109" spans="1:11" ht="18.75">
      <c r="A109" s="137">
        <v>3</v>
      </c>
      <c r="B109" s="137">
        <v>3</v>
      </c>
      <c r="C109" s="138">
        <v>72</v>
      </c>
      <c r="D109" s="218" t="s">
        <v>146</v>
      </c>
      <c r="E109" s="92">
        <v>632</v>
      </c>
      <c r="F109" s="78" t="s">
        <v>69</v>
      </c>
      <c r="G109" s="290"/>
      <c r="H109" s="290">
        <v>368</v>
      </c>
      <c r="I109" s="338">
        <f>G109+H109</f>
        <v>368</v>
      </c>
      <c r="J109" s="462">
        <v>368</v>
      </c>
      <c r="K109" s="434">
        <f t="shared" si="6"/>
        <v>100</v>
      </c>
    </row>
    <row r="110" spans="1:11" ht="18.75">
      <c r="A110" s="137">
        <v>3</v>
      </c>
      <c r="B110" s="137">
        <v>3</v>
      </c>
      <c r="C110" s="138">
        <v>41</v>
      </c>
      <c r="D110" s="218" t="s">
        <v>146</v>
      </c>
      <c r="E110" s="92">
        <v>633006</v>
      </c>
      <c r="F110" s="78" t="s">
        <v>1</v>
      </c>
      <c r="G110" s="290">
        <v>35</v>
      </c>
      <c r="H110" s="305"/>
      <c r="I110" s="338">
        <f t="shared" si="7"/>
        <v>35</v>
      </c>
      <c r="J110" s="462">
        <v>9.5</v>
      </c>
      <c r="K110" s="434">
        <f t="shared" si="6"/>
        <v>27.142857142857142</v>
      </c>
    </row>
    <row r="111" spans="1:11" ht="18.75">
      <c r="A111" s="137">
        <v>3</v>
      </c>
      <c r="B111" s="137">
        <v>3</v>
      </c>
      <c r="C111" s="138">
        <v>41</v>
      </c>
      <c r="D111" s="218" t="s">
        <v>146</v>
      </c>
      <c r="E111" s="92">
        <v>635004</v>
      </c>
      <c r="F111" s="78" t="s">
        <v>173</v>
      </c>
      <c r="G111" s="290"/>
      <c r="H111" s="290"/>
      <c r="I111" s="338">
        <f t="shared" si="7"/>
        <v>0</v>
      </c>
      <c r="J111" s="462"/>
      <c r="K111" s="434"/>
    </row>
    <row r="112" spans="1:11" ht="18.75">
      <c r="A112" s="137">
        <v>3</v>
      </c>
      <c r="B112" s="137">
        <v>3</v>
      </c>
      <c r="C112" s="138">
        <v>41</v>
      </c>
      <c r="D112" s="218" t="s">
        <v>146</v>
      </c>
      <c r="E112" s="92">
        <v>637016</v>
      </c>
      <c r="F112" s="78" t="s">
        <v>10</v>
      </c>
      <c r="G112" s="290">
        <v>15</v>
      </c>
      <c r="H112" s="290">
        <v>2</v>
      </c>
      <c r="I112" s="338">
        <f t="shared" si="7"/>
        <v>17</v>
      </c>
      <c r="J112" s="462">
        <v>16.56</v>
      </c>
      <c r="K112" s="434">
        <f t="shared" si="6"/>
        <v>97.41176470588235</v>
      </c>
    </row>
    <row r="113" spans="1:11" ht="18.75">
      <c r="A113" s="248">
        <v>3</v>
      </c>
      <c r="B113" s="248">
        <v>4</v>
      </c>
      <c r="C113" s="258"/>
      <c r="D113" s="259"/>
      <c r="E113" s="260"/>
      <c r="F113" s="261" t="s">
        <v>265</v>
      </c>
      <c r="G113" s="294">
        <f>SUM(G114:G122)</f>
        <v>12916</v>
      </c>
      <c r="H113" s="294">
        <f>SUM(H114:H123)</f>
        <v>-58</v>
      </c>
      <c r="I113" s="375">
        <f>SUM(I114:I123)</f>
        <v>12858</v>
      </c>
      <c r="J113" s="469">
        <f>SUM(J114:J123)</f>
        <v>12850.43</v>
      </c>
      <c r="K113" s="442">
        <f t="shared" si="6"/>
        <v>99.94112614714575</v>
      </c>
    </row>
    <row r="114" spans="1:11" ht="18.75">
      <c r="A114" s="137">
        <v>3</v>
      </c>
      <c r="B114" s="137">
        <v>4</v>
      </c>
      <c r="C114" s="139">
        <v>41</v>
      </c>
      <c r="D114" s="221" t="s">
        <v>128</v>
      </c>
      <c r="E114" s="93">
        <v>632003</v>
      </c>
      <c r="F114" s="204" t="s">
        <v>251</v>
      </c>
      <c r="G114" s="288">
        <v>600</v>
      </c>
      <c r="H114" s="288">
        <v>-80</v>
      </c>
      <c r="I114" s="286">
        <f t="shared" si="7"/>
        <v>520</v>
      </c>
      <c r="J114" s="464">
        <v>512.6</v>
      </c>
      <c r="K114" s="433">
        <f t="shared" si="6"/>
        <v>98.57692307692308</v>
      </c>
    </row>
    <row r="115" spans="1:11" ht="18.75">
      <c r="A115" s="137">
        <v>3</v>
      </c>
      <c r="B115" s="137">
        <v>4</v>
      </c>
      <c r="C115" s="139">
        <v>41</v>
      </c>
      <c r="D115" s="221" t="s">
        <v>128</v>
      </c>
      <c r="E115" s="93">
        <v>633009</v>
      </c>
      <c r="F115" s="204" t="s">
        <v>2</v>
      </c>
      <c r="G115" s="288">
        <v>0</v>
      </c>
      <c r="H115" s="288"/>
      <c r="I115" s="286">
        <f t="shared" si="7"/>
        <v>0</v>
      </c>
      <c r="J115" s="464"/>
      <c r="K115" s="433"/>
    </row>
    <row r="116" spans="1:11" ht="18.75">
      <c r="A116" s="137">
        <v>3</v>
      </c>
      <c r="B116" s="137">
        <v>4</v>
      </c>
      <c r="C116" s="139">
        <v>41</v>
      </c>
      <c r="D116" s="221" t="s">
        <v>128</v>
      </c>
      <c r="E116" s="93">
        <v>633009</v>
      </c>
      <c r="F116" s="204" t="s">
        <v>2</v>
      </c>
      <c r="G116" s="288"/>
      <c r="H116" s="288">
        <v>50</v>
      </c>
      <c r="I116" s="286">
        <f>H116+G116</f>
        <v>50</v>
      </c>
      <c r="J116" s="464">
        <v>49.83</v>
      </c>
      <c r="K116" s="433">
        <f t="shared" si="6"/>
        <v>99.66</v>
      </c>
    </row>
    <row r="117" spans="1:11" ht="18.75">
      <c r="A117" s="137">
        <v>3</v>
      </c>
      <c r="B117" s="137">
        <v>4</v>
      </c>
      <c r="C117" s="138">
        <v>41</v>
      </c>
      <c r="D117" s="221" t="s">
        <v>128</v>
      </c>
      <c r="E117" s="92">
        <v>635002</v>
      </c>
      <c r="F117" s="78" t="s">
        <v>87</v>
      </c>
      <c r="G117" s="290">
        <v>26</v>
      </c>
      <c r="H117" s="353">
        <v>-26</v>
      </c>
      <c r="I117" s="351">
        <f t="shared" si="7"/>
        <v>0</v>
      </c>
      <c r="J117" s="468"/>
      <c r="K117" s="441"/>
    </row>
    <row r="118" spans="1:11" ht="18.75">
      <c r="A118" s="137">
        <v>3</v>
      </c>
      <c r="B118" s="137">
        <v>4</v>
      </c>
      <c r="C118" s="138">
        <v>111</v>
      </c>
      <c r="D118" s="221" t="s">
        <v>128</v>
      </c>
      <c r="E118" s="92">
        <v>637001</v>
      </c>
      <c r="F118" s="78" t="s">
        <v>116</v>
      </c>
      <c r="G118" s="290">
        <v>50</v>
      </c>
      <c r="H118" s="353">
        <v>-50</v>
      </c>
      <c r="I118" s="351">
        <f t="shared" si="7"/>
        <v>0</v>
      </c>
      <c r="J118" s="468"/>
      <c r="K118" s="441"/>
    </row>
    <row r="119" spans="1:11" ht="18.75">
      <c r="A119" s="137">
        <v>3</v>
      </c>
      <c r="B119" s="137">
        <v>4</v>
      </c>
      <c r="C119" s="138">
        <v>111</v>
      </c>
      <c r="D119" s="221" t="s">
        <v>128</v>
      </c>
      <c r="E119" s="92">
        <v>637005</v>
      </c>
      <c r="F119" s="78" t="s">
        <v>121</v>
      </c>
      <c r="G119" s="290">
        <v>1647</v>
      </c>
      <c r="H119" s="353">
        <v>93</v>
      </c>
      <c r="I119" s="376">
        <f t="shared" si="7"/>
        <v>1740</v>
      </c>
      <c r="J119" s="470">
        <v>1739.83</v>
      </c>
      <c r="K119" s="443">
        <f t="shared" si="6"/>
        <v>99.99022988505747</v>
      </c>
    </row>
    <row r="120" spans="1:11" ht="18.75">
      <c r="A120" s="137">
        <v>3</v>
      </c>
      <c r="B120" s="137">
        <v>4</v>
      </c>
      <c r="C120" s="138">
        <v>41</v>
      </c>
      <c r="D120" s="221" t="s">
        <v>128</v>
      </c>
      <c r="E120" s="92">
        <v>637005</v>
      </c>
      <c r="F120" s="78" t="s">
        <v>121</v>
      </c>
      <c r="G120" s="290">
        <v>10593</v>
      </c>
      <c r="H120" s="353">
        <v>-93</v>
      </c>
      <c r="I120" s="351">
        <f t="shared" si="7"/>
        <v>10500</v>
      </c>
      <c r="J120" s="468">
        <v>10500.17</v>
      </c>
      <c r="K120" s="441">
        <f t="shared" si="6"/>
        <v>100.00161904761904</v>
      </c>
    </row>
    <row r="121" spans="1:11" ht="18.75">
      <c r="A121" s="137">
        <v>3</v>
      </c>
      <c r="B121" s="137">
        <v>4</v>
      </c>
      <c r="C121" s="140">
        <v>41</v>
      </c>
      <c r="D121" s="221" t="s">
        <v>128</v>
      </c>
      <c r="E121" s="94">
        <v>637013</v>
      </c>
      <c r="F121" s="78" t="s">
        <v>88</v>
      </c>
      <c r="G121" s="290">
        <v>0</v>
      </c>
      <c r="H121" s="290"/>
      <c r="I121" s="286">
        <f t="shared" si="7"/>
        <v>0</v>
      </c>
      <c r="J121" s="464"/>
      <c r="K121" s="433"/>
    </row>
    <row r="122" spans="1:11" ht="18.75">
      <c r="A122" s="137">
        <v>3</v>
      </c>
      <c r="B122" s="137">
        <v>4</v>
      </c>
      <c r="C122" s="140">
        <v>41</v>
      </c>
      <c r="D122" s="221" t="s">
        <v>128</v>
      </c>
      <c r="E122" s="94">
        <v>637016</v>
      </c>
      <c r="F122" s="78" t="s">
        <v>10</v>
      </c>
      <c r="G122" s="290">
        <v>0</v>
      </c>
      <c r="H122" s="290"/>
      <c r="I122" s="286">
        <f t="shared" si="7"/>
        <v>0</v>
      </c>
      <c r="J122" s="464"/>
      <c r="K122" s="433"/>
    </row>
    <row r="123" spans="1:11" ht="18.75">
      <c r="A123" s="137">
        <v>3</v>
      </c>
      <c r="B123" s="137">
        <v>4</v>
      </c>
      <c r="C123" s="140">
        <v>41</v>
      </c>
      <c r="D123" s="221" t="s">
        <v>128</v>
      </c>
      <c r="E123" s="94">
        <v>637023</v>
      </c>
      <c r="F123" s="78" t="s">
        <v>61</v>
      </c>
      <c r="G123" s="290"/>
      <c r="H123" s="290">
        <v>48</v>
      </c>
      <c r="I123" s="286">
        <f>G123+H123</f>
        <v>48</v>
      </c>
      <c r="J123" s="464">
        <v>48</v>
      </c>
      <c r="K123" s="433">
        <f t="shared" si="6"/>
        <v>100</v>
      </c>
    </row>
    <row r="124" spans="1:11" ht="18.75">
      <c r="A124" s="248">
        <v>3</v>
      </c>
      <c r="B124" s="248">
        <v>6</v>
      </c>
      <c r="C124" s="262"/>
      <c r="D124" s="259"/>
      <c r="E124" s="263"/>
      <c r="F124" s="261" t="s">
        <v>266</v>
      </c>
      <c r="G124" s="294">
        <f>SUM(G125:G129)</f>
        <v>2290</v>
      </c>
      <c r="H124" s="375">
        <f>SUM(H125:H130)</f>
        <v>-525</v>
      </c>
      <c r="I124" s="375">
        <f>SUM(I125:I130)</f>
        <v>1765</v>
      </c>
      <c r="J124" s="469">
        <f>SUM(J125:J131)</f>
        <v>1785.92</v>
      </c>
      <c r="K124" s="442">
        <f t="shared" si="6"/>
        <v>101.18526912181302</v>
      </c>
    </row>
    <row r="125" spans="1:11" ht="18.75">
      <c r="A125" s="137">
        <v>3</v>
      </c>
      <c r="B125" s="137">
        <v>6</v>
      </c>
      <c r="C125" s="139">
        <v>41</v>
      </c>
      <c r="D125" s="218" t="s">
        <v>129</v>
      </c>
      <c r="E125" s="106">
        <v>632001</v>
      </c>
      <c r="F125" s="204" t="s">
        <v>91</v>
      </c>
      <c r="G125" s="285">
        <v>1000</v>
      </c>
      <c r="H125" s="285">
        <v>-350</v>
      </c>
      <c r="I125" s="338">
        <f t="shared" si="7"/>
        <v>650</v>
      </c>
      <c r="J125" s="462">
        <v>645.26</v>
      </c>
      <c r="K125" s="434">
        <f t="shared" si="6"/>
        <v>99.27076923076923</v>
      </c>
    </row>
    <row r="126" spans="1:11" ht="18.75">
      <c r="A126" s="137">
        <v>3</v>
      </c>
      <c r="B126" s="137">
        <v>6</v>
      </c>
      <c r="C126" s="202">
        <v>41</v>
      </c>
      <c r="D126" s="218" t="s">
        <v>129</v>
      </c>
      <c r="E126" s="93">
        <v>633006</v>
      </c>
      <c r="F126" s="204" t="s">
        <v>111</v>
      </c>
      <c r="G126" s="288">
        <v>250</v>
      </c>
      <c r="H126" s="288"/>
      <c r="I126" s="338">
        <f t="shared" si="7"/>
        <v>250</v>
      </c>
      <c r="J126" s="462">
        <v>222.19</v>
      </c>
      <c r="K126" s="434">
        <f t="shared" si="6"/>
        <v>88.876</v>
      </c>
    </row>
    <row r="127" spans="1:11" ht="18.75">
      <c r="A127" s="137">
        <v>3</v>
      </c>
      <c r="B127" s="137">
        <v>6</v>
      </c>
      <c r="C127" s="202">
        <v>41</v>
      </c>
      <c r="D127" s="218" t="s">
        <v>129</v>
      </c>
      <c r="E127" s="106">
        <v>636001</v>
      </c>
      <c r="F127" s="204" t="s">
        <v>308</v>
      </c>
      <c r="G127" s="288">
        <v>284</v>
      </c>
      <c r="H127" s="322">
        <v>237</v>
      </c>
      <c r="I127" s="338">
        <f t="shared" si="7"/>
        <v>521</v>
      </c>
      <c r="J127" s="462">
        <v>520.22</v>
      </c>
      <c r="K127" s="434">
        <f t="shared" si="6"/>
        <v>99.85028790786949</v>
      </c>
    </row>
    <row r="128" spans="1:11" ht="18.75">
      <c r="A128" s="137">
        <v>3</v>
      </c>
      <c r="B128" s="137">
        <v>6</v>
      </c>
      <c r="C128" s="138">
        <v>41</v>
      </c>
      <c r="D128" s="218" t="s">
        <v>129</v>
      </c>
      <c r="E128" s="107">
        <v>633018</v>
      </c>
      <c r="F128" s="78" t="s">
        <v>194</v>
      </c>
      <c r="G128" s="287">
        <v>506</v>
      </c>
      <c r="H128" s="287">
        <v>-506</v>
      </c>
      <c r="I128" s="338">
        <f t="shared" si="7"/>
        <v>0</v>
      </c>
      <c r="J128" s="462"/>
      <c r="K128" s="434"/>
    </row>
    <row r="129" spans="1:11" ht="18.75">
      <c r="A129" s="137">
        <v>3</v>
      </c>
      <c r="B129" s="137">
        <v>6</v>
      </c>
      <c r="C129" s="202">
        <v>41</v>
      </c>
      <c r="D129" s="218" t="s">
        <v>129</v>
      </c>
      <c r="E129" s="93" t="s">
        <v>222</v>
      </c>
      <c r="F129" s="204" t="s">
        <v>223</v>
      </c>
      <c r="G129" s="295">
        <v>250</v>
      </c>
      <c r="H129" s="295">
        <v>60</v>
      </c>
      <c r="I129" s="338">
        <f t="shared" si="7"/>
        <v>310</v>
      </c>
      <c r="J129" s="462">
        <v>305.06</v>
      </c>
      <c r="K129" s="434">
        <f t="shared" si="6"/>
        <v>98.40645161290323</v>
      </c>
    </row>
    <row r="130" spans="1:11" ht="18.75">
      <c r="A130" s="306">
        <v>3</v>
      </c>
      <c r="B130" s="137">
        <v>6</v>
      </c>
      <c r="C130" s="202">
        <v>41</v>
      </c>
      <c r="D130" s="218" t="s">
        <v>129</v>
      </c>
      <c r="E130" s="93">
        <v>637005</v>
      </c>
      <c r="F130" s="204" t="s">
        <v>369</v>
      </c>
      <c r="G130" s="295"/>
      <c r="H130" s="295">
        <v>34</v>
      </c>
      <c r="I130" s="338">
        <f>G130+H130</f>
        <v>34</v>
      </c>
      <c r="J130" s="462">
        <v>33.19</v>
      </c>
      <c r="K130" s="434">
        <f t="shared" si="6"/>
        <v>97.61764705882352</v>
      </c>
    </row>
    <row r="131" spans="1:11" ht="18.75">
      <c r="A131" s="306">
        <v>3</v>
      </c>
      <c r="B131" s="137">
        <v>6</v>
      </c>
      <c r="C131" s="202">
        <v>41</v>
      </c>
      <c r="D131" s="218" t="s">
        <v>129</v>
      </c>
      <c r="E131" s="93">
        <v>637004</v>
      </c>
      <c r="F131" s="204" t="s">
        <v>70</v>
      </c>
      <c r="G131" s="295"/>
      <c r="H131" s="295"/>
      <c r="I131" s="338"/>
      <c r="J131" s="462">
        <v>60</v>
      </c>
      <c r="K131" s="434"/>
    </row>
    <row r="132" spans="1:11" ht="18.75">
      <c r="A132" s="226">
        <v>4</v>
      </c>
      <c r="B132" s="240"/>
      <c r="C132" s="223"/>
      <c r="D132" s="224"/>
      <c r="E132" s="225"/>
      <c r="F132" s="226" t="s">
        <v>224</v>
      </c>
      <c r="G132" s="291">
        <f>SUM(G133+G142+G145)</f>
        <v>19347</v>
      </c>
      <c r="H132" s="292">
        <f>H133+H142+H145</f>
        <v>384</v>
      </c>
      <c r="I132" s="417">
        <f>I133+I142+I145</f>
        <v>19731</v>
      </c>
      <c r="J132" s="467">
        <f>J133+J142+J145</f>
        <v>19130.26</v>
      </c>
      <c r="K132" s="440">
        <f t="shared" si="6"/>
        <v>96.9553494501039</v>
      </c>
    </row>
    <row r="133" spans="1:11" ht="18.75">
      <c r="A133" s="264">
        <v>4</v>
      </c>
      <c r="B133" s="248">
        <v>1</v>
      </c>
      <c r="C133" s="265"/>
      <c r="D133" s="259"/>
      <c r="E133" s="260"/>
      <c r="F133" s="261" t="s">
        <v>267</v>
      </c>
      <c r="G133" s="284">
        <f>SUM(G134:G141)</f>
        <v>5562</v>
      </c>
      <c r="H133" s="284">
        <f>SUM(H134:H141)</f>
        <v>-1106</v>
      </c>
      <c r="I133" s="284">
        <f>SUM(I134:I141)</f>
        <v>4456</v>
      </c>
      <c r="J133" s="461">
        <f>SUM(J134:J141)</f>
        <v>4044.7</v>
      </c>
      <c r="K133" s="439">
        <f t="shared" si="6"/>
        <v>90.7697486535009</v>
      </c>
    </row>
    <row r="134" spans="1:11" ht="18.75">
      <c r="A134" s="137">
        <v>4</v>
      </c>
      <c r="B134" s="137">
        <v>1</v>
      </c>
      <c r="C134" s="138">
        <v>41</v>
      </c>
      <c r="D134" s="218" t="s">
        <v>132</v>
      </c>
      <c r="E134" s="92">
        <v>634001</v>
      </c>
      <c r="F134" s="78" t="s">
        <v>89</v>
      </c>
      <c r="G134" s="290">
        <v>520</v>
      </c>
      <c r="H134" s="353">
        <v>181</v>
      </c>
      <c r="I134" s="338">
        <f t="shared" si="7"/>
        <v>701</v>
      </c>
      <c r="J134" s="462">
        <v>700.12</v>
      </c>
      <c r="K134" s="434">
        <f t="shared" si="6"/>
        <v>99.87446504992867</v>
      </c>
    </row>
    <row r="135" spans="1:11" ht="18.75">
      <c r="A135" s="137">
        <v>4</v>
      </c>
      <c r="B135" s="137">
        <v>1</v>
      </c>
      <c r="C135" s="138">
        <v>41</v>
      </c>
      <c r="D135" s="218" t="s">
        <v>132</v>
      </c>
      <c r="E135" s="92">
        <v>633006</v>
      </c>
      <c r="F135" s="78" t="s">
        <v>111</v>
      </c>
      <c r="G135" s="290">
        <v>110</v>
      </c>
      <c r="H135" s="353">
        <v>-110</v>
      </c>
      <c r="I135" s="338">
        <f>G135+H135</f>
        <v>0</v>
      </c>
      <c r="J135" s="462"/>
      <c r="K135" s="434"/>
    </row>
    <row r="136" spans="1:11" ht="18.75">
      <c r="A136" s="137">
        <v>4</v>
      </c>
      <c r="B136" s="137">
        <v>1</v>
      </c>
      <c r="C136" s="138">
        <v>41</v>
      </c>
      <c r="D136" s="218" t="s">
        <v>132</v>
      </c>
      <c r="E136" s="92">
        <v>634002</v>
      </c>
      <c r="F136" s="78" t="s">
        <v>68</v>
      </c>
      <c r="G136" s="290">
        <v>90</v>
      </c>
      <c r="H136" s="290">
        <v>448</v>
      </c>
      <c r="I136" s="338">
        <f t="shared" si="7"/>
        <v>538</v>
      </c>
      <c r="J136" s="462">
        <v>538</v>
      </c>
      <c r="K136" s="434">
        <f t="shared" si="6"/>
        <v>100</v>
      </c>
    </row>
    <row r="137" spans="1:11" ht="18.75">
      <c r="A137" s="137">
        <v>4</v>
      </c>
      <c r="B137" s="137">
        <v>1</v>
      </c>
      <c r="C137" s="138">
        <v>41</v>
      </c>
      <c r="D137" s="218" t="s">
        <v>132</v>
      </c>
      <c r="E137" s="92" t="s">
        <v>342</v>
      </c>
      <c r="F137" s="78" t="s">
        <v>183</v>
      </c>
      <c r="G137" s="290">
        <v>2050</v>
      </c>
      <c r="H137" s="290">
        <v>-1462</v>
      </c>
      <c r="I137" s="338">
        <f t="shared" si="7"/>
        <v>588</v>
      </c>
      <c r="J137" s="462">
        <v>588</v>
      </c>
      <c r="K137" s="434">
        <f t="shared" si="6"/>
        <v>100</v>
      </c>
    </row>
    <row r="138" spans="1:11" ht="18.75">
      <c r="A138" s="137">
        <v>4</v>
      </c>
      <c r="B138" s="137">
        <v>1</v>
      </c>
      <c r="C138" s="138">
        <v>41</v>
      </c>
      <c r="D138" s="218" t="s">
        <v>132</v>
      </c>
      <c r="E138" s="92">
        <v>634003</v>
      </c>
      <c r="F138" s="78" t="s">
        <v>177</v>
      </c>
      <c r="G138" s="290">
        <v>142</v>
      </c>
      <c r="H138" s="290"/>
      <c r="I138" s="338">
        <f t="shared" si="7"/>
        <v>142</v>
      </c>
      <c r="J138" s="462">
        <v>141.98</v>
      </c>
      <c r="K138" s="434">
        <f t="shared" si="6"/>
        <v>99.98591549295774</v>
      </c>
    </row>
    <row r="139" spans="1:11" ht="18.75">
      <c r="A139" s="137">
        <v>4</v>
      </c>
      <c r="B139" s="137">
        <v>1</v>
      </c>
      <c r="C139" s="138">
        <v>41</v>
      </c>
      <c r="D139" s="218" t="s">
        <v>132</v>
      </c>
      <c r="E139" s="92">
        <v>637001</v>
      </c>
      <c r="F139" s="78" t="s">
        <v>6</v>
      </c>
      <c r="G139" s="290">
        <v>0</v>
      </c>
      <c r="H139" s="290"/>
      <c r="I139" s="338">
        <f t="shared" si="7"/>
        <v>0</v>
      </c>
      <c r="J139" s="462"/>
      <c r="K139" s="434"/>
    </row>
    <row r="140" spans="1:11" ht="18.75">
      <c r="A140" s="137">
        <v>4</v>
      </c>
      <c r="B140" s="137">
        <v>1</v>
      </c>
      <c r="C140" s="138">
        <v>41</v>
      </c>
      <c r="D140" s="218" t="s">
        <v>132</v>
      </c>
      <c r="E140" s="92">
        <v>637002</v>
      </c>
      <c r="F140" s="78" t="s">
        <v>178</v>
      </c>
      <c r="G140" s="290">
        <v>800</v>
      </c>
      <c r="H140" s="290">
        <v>-163</v>
      </c>
      <c r="I140" s="338">
        <f t="shared" si="7"/>
        <v>637</v>
      </c>
      <c r="J140" s="462">
        <v>636.6</v>
      </c>
      <c r="K140" s="434">
        <f aca="true" t="shared" si="8" ref="K140:K203">J140/I140*100</f>
        <v>99.93720565149137</v>
      </c>
    </row>
    <row r="141" spans="1:11" ht="18.75">
      <c r="A141" s="137">
        <v>4</v>
      </c>
      <c r="B141" s="137">
        <v>1</v>
      </c>
      <c r="C141" s="138">
        <v>41</v>
      </c>
      <c r="D141" s="221" t="s">
        <v>187</v>
      </c>
      <c r="E141" s="92">
        <v>637004</v>
      </c>
      <c r="F141" s="78" t="s">
        <v>225</v>
      </c>
      <c r="G141" s="290">
        <v>1850</v>
      </c>
      <c r="H141" s="290"/>
      <c r="I141" s="338">
        <f t="shared" si="7"/>
        <v>1850</v>
      </c>
      <c r="J141" s="462">
        <v>1440</v>
      </c>
      <c r="K141" s="434">
        <f t="shared" si="8"/>
        <v>77.83783783783784</v>
      </c>
    </row>
    <row r="142" spans="1:11" ht="18.75">
      <c r="A142" s="248">
        <v>4</v>
      </c>
      <c r="B142" s="248">
        <v>2</v>
      </c>
      <c r="C142" s="258"/>
      <c r="D142" s="259"/>
      <c r="E142" s="260"/>
      <c r="F142" s="261" t="s">
        <v>268</v>
      </c>
      <c r="G142" s="294">
        <f>SUM(G143:G144)</f>
        <v>185</v>
      </c>
      <c r="H142" s="294">
        <f>SUM(H143:H144)</f>
        <v>0</v>
      </c>
      <c r="I142" s="284">
        <f t="shared" si="7"/>
        <v>185</v>
      </c>
      <c r="J142" s="461">
        <f>SUM(J143:J144)</f>
        <v>0</v>
      </c>
      <c r="K142" s="439">
        <f t="shared" si="8"/>
        <v>0</v>
      </c>
    </row>
    <row r="143" spans="1:11" ht="18.75">
      <c r="A143" s="137">
        <v>4</v>
      </c>
      <c r="B143" s="137">
        <v>2</v>
      </c>
      <c r="C143" s="138">
        <v>41</v>
      </c>
      <c r="D143" s="221" t="s">
        <v>187</v>
      </c>
      <c r="E143" s="92">
        <v>610</v>
      </c>
      <c r="F143" s="78" t="s">
        <v>203</v>
      </c>
      <c r="G143" s="290">
        <v>165</v>
      </c>
      <c r="H143" s="290"/>
      <c r="I143" s="286">
        <f t="shared" si="7"/>
        <v>165</v>
      </c>
      <c r="J143" s="464"/>
      <c r="K143" s="433">
        <f t="shared" si="8"/>
        <v>0</v>
      </c>
    </row>
    <row r="144" spans="1:11" ht="18.75">
      <c r="A144" s="137">
        <v>4</v>
      </c>
      <c r="B144" s="137">
        <v>2</v>
      </c>
      <c r="C144" s="138">
        <v>41</v>
      </c>
      <c r="D144" s="221" t="s">
        <v>187</v>
      </c>
      <c r="E144" s="92">
        <v>620</v>
      </c>
      <c r="F144" s="78" t="s">
        <v>58</v>
      </c>
      <c r="G144" s="290">
        <v>20</v>
      </c>
      <c r="H144" s="290"/>
      <c r="I144" s="286">
        <f t="shared" si="7"/>
        <v>20</v>
      </c>
      <c r="J144" s="464"/>
      <c r="K144" s="433">
        <f t="shared" si="8"/>
        <v>0</v>
      </c>
    </row>
    <row r="145" spans="1:11" ht="18.75">
      <c r="A145" s="248">
        <v>4</v>
      </c>
      <c r="B145" s="248">
        <v>3</v>
      </c>
      <c r="C145" s="258"/>
      <c r="D145" s="259"/>
      <c r="E145" s="260"/>
      <c r="F145" s="261" t="s">
        <v>269</v>
      </c>
      <c r="G145" s="294">
        <f>SUM(G146:G148)</f>
        <v>13600</v>
      </c>
      <c r="H145" s="294">
        <f>SUM(H146:H148)</f>
        <v>1490</v>
      </c>
      <c r="I145" s="284">
        <f t="shared" si="7"/>
        <v>15090</v>
      </c>
      <c r="J145" s="461">
        <f>SUM(J146:J148)</f>
        <v>15085.56</v>
      </c>
      <c r="K145" s="439">
        <f t="shared" si="8"/>
        <v>99.97057654075546</v>
      </c>
    </row>
    <row r="146" spans="1:11" ht="18.75">
      <c r="A146" s="137">
        <v>4</v>
      </c>
      <c r="B146" s="137">
        <v>3</v>
      </c>
      <c r="C146" s="141">
        <v>41</v>
      </c>
      <c r="D146" s="222" t="s">
        <v>145</v>
      </c>
      <c r="E146" s="96">
        <v>632001</v>
      </c>
      <c r="F146" s="204" t="s">
        <v>112</v>
      </c>
      <c r="G146" s="288">
        <v>11350</v>
      </c>
      <c r="H146" s="288">
        <v>1435</v>
      </c>
      <c r="I146" s="338">
        <f t="shared" si="7"/>
        <v>12785</v>
      </c>
      <c r="J146" s="462">
        <v>12782.57</v>
      </c>
      <c r="K146" s="434">
        <f t="shared" si="8"/>
        <v>99.98099335158388</v>
      </c>
    </row>
    <row r="147" spans="1:11" ht="18.75">
      <c r="A147" s="137">
        <v>4</v>
      </c>
      <c r="B147" s="137">
        <v>3</v>
      </c>
      <c r="C147" s="141">
        <v>41</v>
      </c>
      <c r="D147" s="222" t="s">
        <v>145</v>
      </c>
      <c r="E147" s="96">
        <v>633006</v>
      </c>
      <c r="F147" s="204" t="s">
        <v>111</v>
      </c>
      <c r="G147" s="288">
        <v>250</v>
      </c>
      <c r="H147" s="288">
        <v>-180</v>
      </c>
      <c r="I147" s="338">
        <f t="shared" si="7"/>
        <v>70</v>
      </c>
      <c r="J147" s="462">
        <v>69.15</v>
      </c>
      <c r="K147" s="434">
        <f t="shared" si="8"/>
        <v>98.7857142857143</v>
      </c>
    </row>
    <row r="148" spans="1:11" ht="18.75">
      <c r="A148" s="137">
        <v>4</v>
      </c>
      <c r="B148" s="317">
        <v>3</v>
      </c>
      <c r="C148" s="318">
        <v>41</v>
      </c>
      <c r="D148" s="319" t="s">
        <v>145</v>
      </c>
      <c r="E148" s="320">
        <v>633006</v>
      </c>
      <c r="F148" s="321" t="s">
        <v>113</v>
      </c>
      <c r="G148" s="322">
        <v>2000</v>
      </c>
      <c r="H148" s="322">
        <v>235</v>
      </c>
      <c r="I148" s="350">
        <f t="shared" si="7"/>
        <v>2235</v>
      </c>
      <c r="J148" s="451">
        <v>2233.84</v>
      </c>
      <c r="K148" s="435">
        <f t="shared" si="8"/>
        <v>99.94809843400448</v>
      </c>
    </row>
    <row r="149" spans="1:11" ht="18.75">
      <c r="A149" s="226">
        <v>5</v>
      </c>
      <c r="B149" s="323"/>
      <c r="C149" s="324"/>
      <c r="D149" s="325"/>
      <c r="E149" s="326"/>
      <c r="F149" s="327" t="s">
        <v>226</v>
      </c>
      <c r="G149" s="328">
        <f>SUM(G150+G159+G168)</f>
        <v>44527</v>
      </c>
      <c r="H149" s="328">
        <f>SUM(H150+H159+H168)</f>
        <v>-700</v>
      </c>
      <c r="I149" s="329">
        <f t="shared" si="7"/>
        <v>43827</v>
      </c>
      <c r="J149" s="471">
        <f>J150+J159+J168</f>
        <v>43694.81</v>
      </c>
      <c r="K149" s="444">
        <f t="shared" si="8"/>
        <v>99.69838227576608</v>
      </c>
    </row>
    <row r="150" spans="1:11" ht="18.75">
      <c r="A150" s="264">
        <v>5</v>
      </c>
      <c r="B150" s="330">
        <v>1</v>
      </c>
      <c r="C150" s="331"/>
      <c r="D150" s="332"/>
      <c r="E150" s="333"/>
      <c r="F150" s="334" t="s">
        <v>297</v>
      </c>
      <c r="G150" s="335">
        <f>SUM(G151:G157)</f>
        <v>31950</v>
      </c>
      <c r="H150" s="335">
        <f>SUM(H151:H158)</f>
        <v>281</v>
      </c>
      <c r="I150" s="336">
        <f t="shared" si="7"/>
        <v>32231</v>
      </c>
      <c r="J150" s="472">
        <f>SUM(J151:J158)</f>
        <v>32229.67</v>
      </c>
      <c r="K150" s="445">
        <f t="shared" si="8"/>
        <v>99.99587353789829</v>
      </c>
    </row>
    <row r="151" spans="1:11" ht="18.75">
      <c r="A151" s="137">
        <v>5</v>
      </c>
      <c r="B151" s="137">
        <v>1</v>
      </c>
      <c r="C151" s="139">
        <v>111</v>
      </c>
      <c r="D151" s="218" t="s">
        <v>246</v>
      </c>
      <c r="E151" s="93">
        <v>637004</v>
      </c>
      <c r="F151" s="204" t="s">
        <v>70</v>
      </c>
      <c r="G151" s="288">
        <v>1042</v>
      </c>
      <c r="H151" s="288">
        <v>-1042</v>
      </c>
      <c r="I151" s="338">
        <f t="shared" si="7"/>
        <v>0</v>
      </c>
      <c r="J151" s="462"/>
      <c r="K151" s="434"/>
    </row>
    <row r="152" spans="1:11" ht="18.75">
      <c r="A152" s="137">
        <v>5</v>
      </c>
      <c r="B152" s="137">
        <v>1</v>
      </c>
      <c r="C152" s="139">
        <v>41</v>
      </c>
      <c r="D152" s="218" t="s">
        <v>246</v>
      </c>
      <c r="E152" s="93">
        <v>637004</v>
      </c>
      <c r="F152" s="204" t="s">
        <v>117</v>
      </c>
      <c r="G152" s="288">
        <v>17858</v>
      </c>
      <c r="H152" s="288">
        <v>-1890</v>
      </c>
      <c r="I152" s="338">
        <f t="shared" si="7"/>
        <v>15968</v>
      </c>
      <c r="J152" s="462">
        <v>15967.88</v>
      </c>
      <c r="K152" s="434">
        <f t="shared" si="8"/>
        <v>99.99924849699399</v>
      </c>
    </row>
    <row r="153" spans="1:11" ht="18.75">
      <c r="A153" s="137">
        <v>5</v>
      </c>
      <c r="B153" s="137">
        <v>1</v>
      </c>
      <c r="C153" s="139">
        <v>41</v>
      </c>
      <c r="D153" s="218" t="s">
        <v>246</v>
      </c>
      <c r="E153" s="93">
        <v>637005</v>
      </c>
      <c r="F153" s="204" t="s">
        <v>167</v>
      </c>
      <c r="G153" s="288"/>
      <c r="H153" s="288"/>
      <c r="I153" s="338">
        <f t="shared" si="7"/>
        <v>0</v>
      </c>
      <c r="J153" s="462"/>
      <c r="K153" s="434"/>
    </row>
    <row r="154" spans="1:11" ht="18.75">
      <c r="A154" s="137">
        <v>5</v>
      </c>
      <c r="B154" s="137">
        <v>1</v>
      </c>
      <c r="C154" s="139">
        <v>72</v>
      </c>
      <c r="D154" s="218" t="s">
        <v>246</v>
      </c>
      <c r="E154" s="93">
        <v>637004</v>
      </c>
      <c r="F154" s="204" t="s">
        <v>117</v>
      </c>
      <c r="G154" s="288"/>
      <c r="H154" s="288">
        <v>1691</v>
      </c>
      <c r="I154" s="338">
        <f>G154+H154</f>
        <v>1691</v>
      </c>
      <c r="J154" s="462">
        <v>1691</v>
      </c>
      <c r="K154" s="434">
        <f t="shared" si="8"/>
        <v>100</v>
      </c>
    </row>
    <row r="155" spans="1:11" ht="18.75">
      <c r="A155" s="137">
        <v>5</v>
      </c>
      <c r="B155" s="137">
        <v>1</v>
      </c>
      <c r="C155" s="139" t="s">
        <v>199</v>
      </c>
      <c r="D155" s="218" t="s">
        <v>246</v>
      </c>
      <c r="E155" s="93">
        <v>637004</v>
      </c>
      <c r="F155" s="204" t="s">
        <v>353</v>
      </c>
      <c r="G155" s="288"/>
      <c r="H155" s="288">
        <v>1971</v>
      </c>
      <c r="I155" s="338">
        <f>G155+H155</f>
        <v>1971</v>
      </c>
      <c r="J155" s="462">
        <v>1970.69</v>
      </c>
      <c r="K155" s="434">
        <f t="shared" si="8"/>
        <v>99.98427194317605</v>
      </c>
    </row>
    <row r="156" spans="1:11" ht="18.75">
      <c r="A156" s="137">
        <v>5</v>
      </c>
      <c r="B156" s="137">
        <v>1</v>
      </c>
      <c r="C156" s="139">
        <v>41</v>
      </c>
      <c r="D156" s="218" t="s">
        <v>246</v>
      </c>
      <c r="E156" s="93">
        <v>637004</v>
      </c>
      <c r="F156" s="204" t="s">
        <v>353</v>
      </c>
      <c r="G156" s="288"/>
      <c r="H156" s="288">
        <v>10584</v>
      </c>
      <c r="I156" s="338">
        <f>G156+H156</f>
        <v>10584</v>
      </c>
      <c r="J156" s="462">
        <v>10583.2</v>
      </c>
      <c r="K156" s="434">
        <f t="shared" si="8"/>
        <v>99.99244142101286</v>
      </c>
    </row>
    <row r="157" spans="1:11" ht="18.75">
      <c r="A157" s="137">
        <v>5</v>
      </c>
      <c r="B157" s="137">
        <v>1</v>
      </c>
      <c r="C157" s="139">
        <v>41</v>
      </c>
      <c r="D157" s="218" t="s">
        <v>246</v>
      </c>
      <c r="E157" s="93">
        <v>637005</v>
      </c>
      <c r="F157" s="204" t="s">
        <v>118</v>
      </c>
      <c r="G157" s="288">
        <v>13050</v>
      </c>
      <c r="H157" s="288">
        <v>-13050</v>
      </c>
      <c r="I157" s="338">
        <f aca="true" t="shared" si="9" ref="I157:I227">SUM(G157:H157)</f>
        <v>0</v>
      </c>
      <c r="J157" s="462"/>
      <c r="K157" s="434"/>
    </row>
    <row r="158" spans="1:11" ht="18.75">
      <c r="A158" s="137">
        <v>5</v>
      </c>
      <c r="B158" s="137">
        <v>1</v>
      </c>
      <c r="C158" s="139">
        <v>41</v>
      </c>
      <c r="D158" s="218" t="s">
        <v>246</v>
      </c>
      <c r="E158" s="93">
        <v>637012</v>
      </c>
      <c r="F158" s="204" t="s">
        <v>354</v>
      </c>
      <c r="G158" s="288"/>
      <c r="H158" s="288">
        <v>2017</v>
      </c>
      <c r="I158" s="338">
        <f>G158+H158</f>
        <v>2017</v>
      </c>
      <c r="J158" s="462">
        <v>2016.9</v>
      </c>
      <c r="K158" s="434">
        <f t="shared" si="8"/>
        <v>99.99504214179476</v>
      </c>
    </row>
    <row r="159" spans="1:11" ht="18.75">
      <c r="A159" s="248">
        <v>5</v>
      </c>
      <c r="B159" s="248">
        <v>2</v>
      </c>
      <c r="C159" s="258"/>
      <c r="D159" s="259"/>
      <c r="E159" s="266"/>
      <c r="F159" s="261" t="s">
        <v>270</v>
      </c>
      <c r="G159" s="294">
        <f>SUM(G160:G167)</f>
        <v>11777</v>
      </c>
      <c r="H159" s="294">
        <f>SUM(H160:H167)</f>
        <v>-1946</v>
      </c>
      <c r="I159" s="284">
        <f t="shared" si="9"/>
        <v>9831</v>
      </c>
      <c r="J159" s="461">
        <f>SUM(J160:J167)</f>
        <v>9700.359999999999</v>
      </c>
      <c r="K159" s="439">
        <f t="shared" si="8"/>
        <v>98.6711423049537</v>
      </c>
    </row>
    <row r="160" spans="1:11" ht="23.25" customHeight="1">
      <c r="A160" s="137">
        <v>5</v>
      </c>
      <c r="B160" s="137">
        <v>2</v>
      </c>
      <c r="C160" s="139">
        <v>41</v>
      </c>
      <c r="D160" s="218" t="s">
        <v>129</v>
      </c>
      <c r="E160" s="106">
        <v>61</v>
      </c>
      <c r="F160" s="418" t="s">
        <v>376</v>
      </c>
      <c r="G160" s="285">
        <v>5600</v>
      </c>
      <c r="H160" s="285">
        <v>298</v>
      </c>
      <c r="I160" s="338">
        <f t="shared" si="9"/>
        <v>5898</v>
      </c>
      <c r="J160" s="462">
        <v>5820.03</v>
      </c>
      <c r="K160" s="434">
        <f t="shared" si="8"/>
        <v>98.67802644964394</v>
      </c>
    </row>
    <row r="161" spans="1:11" ht="18.75">
      <c r="A161" s="137">
        <v>5</v>
      </c>
      <c r="B161" s="137">
        <v>2</v>
      </c>
      <c r="C161" s="139">
        <v>41</v>
      </c>
      <c r="D161" s="218" t="s">
        <v>129</v>
      </c>
      <c r="E161" s="106">
        <v>620</v>
      </c>
      <c r="F161" s="231" t="s">
        <v>168</v>
      </c>
      <c r="G161" s="285">
        <v>2097</v>
      </c>
      <c r="H161" s="352">
        <v>-141</v>
      </c>
      <c r="I161" s="338">
        <f t="shared" si="9"/>
        <v>1956</v>
      </c>
      <c r="J161" s="462">
        <v>1929.24</v>
      </c>
      <c r="K161" s="434">
        <f t="shared" si="8"/>
        <v>98.6319018404908</v>
      </c>
    </row>
    <row r="162" spans="1:11" ht="18.75">
      <c r="A162" s="137">
        <v>5</v>
      </c>
      <c r="B162" s="137">
        <v>2</v>
      </c>
      <c r="C162" s="139">
        <v>41</v>
      </c>
      <c r="D162" s="218" t="s">
        <v>129</v>
      </c>
      <c r="E162" s="106">
        <v>632001</v>
      </c>
      <c r="F162" s="204" t="s">
        <v>140</v>
      </c>
      <c r="G162" s="285">
        <v>1400</v>
      </c>
      <c r="H162" s="285">
        <v>-980</v>
      </c>
      <c r="I162" s="338">
        <f t="shared" si="9"/>
        <v>420</v>
      </c>
      <c r="J162" s="462">
        <v>412.94</v>
      </c>
      <c r="K162" s="434">
        <f t="shared" si="8"/>
        <v>98.31904761904762</v>
      </c>
    </row>
    <row r="163" spans="1:11" ht="18.75">
      <c r="A163" s="137">
        <v>5</v>
      </c>
      <c r="B163" s="137">
        <v>2</v>
      </c>
      <c r="C163" s="139">
        <v>41</v>
      </c>
      <c r="D163" s="218" t="s">
        <v>129</v>
      </c>
      <c r="E163" s="106">
        <v>633006</v>
      </c>
      <c r="F163" s="204" t="s">
        <v>1</v>
      </c>
      <c r="G163" s="285">
        <v>500</v>
      </c>
      <c r="H163" s="285">
        <v>-300</v>
      </c>
      <c r="I163" s="338">
        <f t="shared" si="9"/>
        <v>200</v>
      </c>
      <c r="J163" s="462">
        <v>205.38</v>
      </c>
      <c r="K163" s="434">
        <f t="shared" si="8"/>
        <v>102.69</v>
      </c>
    </row>
    <row r="164" spans="1:11" ht="18.75">
      <c r="A164" s="137">
        <v>5</v>
      </c>
      <c r="B164" s="137">
        <v>2</v>
      </c>
      <c r="C164" s="139">
        <v>41</v>
      </c>
      <c r="D164" s="218" t="s">
        <v>129</v>
      </c>
      <c r="E164" s="106">
        <v>633010</v>
      </c>
      <c r="F164" s="204" t="s">
        <v>163</v>
      </c>
      <c r="G164" s="285">
        <v>30</v>
      </c>
      <c r="H164" s="285">
        <v>2</v>
      </c>
      <c r="I164" s="338">
        <f t="shared" si="9"/>
        <v>32</v>
      </c>
      <c r="J164" s="462">
        <v>31.21</v>
      </c>
      <c r="K164" s="434">
        <f t="shared" si="8"/>
        <v>97.53125</v>
      </c>
    </row>
    <row r="165" spans="1:11" ht="18.75">
      <c r="A165" s="137">
        <v>5</v>
      </c>
      <c r="B165" s="137">
        <v>2</v>
      </c>
      <c r="C165" s="139">
        <v>41</v>
      </c>
      <c r="D165" s="218" t="s">
        <v>129</v>
      </c>
      <c r="E165" s="106">
        <v>634001</v>
      </c>
      <c r="F165" s="204" t="s">
        <v>227</v>
      </c>
      <c r="G165" s="285">
        <v>1600</v>
      </c>
      <c r="H165" s="285">
        <v>-530</v>
      </c>
      <c r="I165" s="338">
        <f t="shared" si="9"/>
        <v>1070</v>
      </c>
      <c r="J165" s="462">
        <v>1056.53</v>
      </c>
      <c r="K165" s="434">
        <f t="shared" si="8"/>
        <v>98.74112149532709</v>
      </c>
    </row>
    <row r="166" spans="1:11" ht="18.75">
      <c r="A166" s="137">
        <v>5</v>
      </c>
      <c r="B166" s="137">
        <v>2</v>
      </c>
      <c r="C166" s="139">
        <v>41</v>
      </c>
      <c r="D166" s="218" t="s">
        <v>129</v>
      </c>
      <c r="E166" s="106">
        <v>635002</v>
      </c>
      <c r="F166" s="204" t="s">
        <v>306</v>
      </c>
      <c r="G166" s="285">
        <v>500</v>
      </c>
      <c r="H166" s="352">
        <v>-320</v>
      </c>
      <c r="I166" s="338">
        <f t="shared" si="9"/>
        <v>180</v>
      </c>
      <c r="J166" s="462">
        <v>171.02</v>
      </c>
      <c r="K166" s="434">
        <f t="shared" si="8"/>
        <v>95.01111111111112</v>
      </c>
    </row>
    <row r="167" spans="1:11" ht="18.75">
      <c r="A167" s="137">
        <v>5</v>
      </c>
      <c r="B167" s="137">
        <v>2</v>
      </c>
      <c r="C167" s="138">
        <v>41</v>
      </c>
      <c r="D167" s="218" t="s">
        <v>129</v>
      </c>
      <c r="E167" s="107">
        <v>637016</v>
      </c>
      <c r="F167" s="78" t="s">
        <v>108</v>
      </c>
      <c r="G167" s="285">
        <v>50</v>
      </c>
      <c r="H167" s="285">
        <v>25</v>
      </c>
      <c r="I167" s="338">
        <f t="shared" si="9"/>
        <v>75</v>
      </c>
      <c r="J167" s="462">
        <v>74.01</v>
      </c>
      <c r="K167" s="434">
        <f t="shared" si="8"/>
        <v>98.68</v>
      </c>
    </row>
    <row r="168" spans="1:11" ht="18.75">
      <c r="A168" s="248">
        <v>5</v>
      </c>
      <c r="B168" s="248">
        <v>3</v>
      </c>
      <c r="C168" s="258"/>
      <c r="D168" s="259"/>
      <c r="E168" s="266"/>
      <c r="F168" s="261" t="s">
        <v>296</v>
      </c>
      <c r="G168" s="284">
        <f>SUM(G169:G170)</f>
        <v>800</v>
      </c>
      <c r="H168" s="284">
        <f>SUM(H169:H170)</f>
        <v>965</v>
      </c>
      <c r="I168" s="284">
        <f>SUM(I169:I170)</f>
        <v>1765</v>
      </c>
      <c r="J168" s="461">
        <f>SUM(J169:J170)</f>
        <v>1764.78</v>
      </c>
      <c r="K168" s="439">
        <f t="shared" si="8"/>
        <v>99.98753541076488</v>
      </c>
    </row>
    <row r="169" spans="1:11" ht="18.75">
      <c r="A169" s="137">
        <v>5</v>
      </c>
      <c r="B169" s="137">
        <v>3</v>
      </c>
      <c r="C169" s="139">
        <v>41</v>
      </c>
      <c r="D169" s="218" t="s">
        <v>129</v>
      </c>
      <c r="E169" s="106">
        <v>635004</v>
      </c>
      <c r="F169" s="204" t="s">
        <v>228</v>
      </c>
      <c r="G169" s="285">
        <v>800</v>
      </c>
      <c r="H169" s="352">
        <v>149</v>
      </c>
      <c r="I169" s="338">
        <f t="shared" si="9"/>
        <v>949</v>
      </c>
      <c r="J169" s="462">
        <v>948.78</v>
      </c>
      <c r="K169" s="434">
        <f t="shared" si="8"/>
        <v>99.9768177028451</v>
      </c>
    </row>
    <row r="170" spans="1:11" ht="18.75">
      <c r="A170" s="137">
        <v>5</v>
      </c>
      <c r="B170" s="137">
        <v>3</v>
      </c>
      <c r="C170" s="139">
        <v>41</v>
      </c>
      <c r="D170" s="218" t="s">
        <v>129</v>
      </c>
      <c r="E170" s="106">
        <v>635004</v>
      </c>
      <c r="F170" s="204" t="s">
        <v>343</v>
      </c>
      <c r="G170" s="285"/>
      <c r="H170" s="352">
        <v>816</v>
      </c>
      <c r="I170" s="338">
        <f>H170+G170</f>
        <v>816</v>
      </c>
      <c r="J170" s="462">
        <v>816</v>
      </c>
      <c r="K170" s="434">
        <f t="shared" si="8"/>
        <v>100</v>
      </c>
    </row>
    <row r="171" spans="1:11" ht="18.75">
      <c r="A171" s="226">
        <v>6</v>
      </c>
      <c r="B171" s="240"/>
      <c r="C171" s="229"/>
      <c r="D171" s="230"/>
      <c r="E171" s="228"/>
      <c r="F171" s="226" t="s">
        <v>229</v>
      </c>
      <c r="G171" s="296">
        <f>SUM(G172:G174)</f>
        <v>3721</v>
      </c>
      <c r="H171" s="296">
        <f>SUM(H172:H174)</f>
        <v>-490</v>
      </c>
      <c r="I171" s="296">
        <f>SUM(I172:I174)</f>
        <v>3231</v>
      </c>
      <c r="J171" s="473">
        <f>SUM(J172:J174)</f>
        <v>3230.25</v>
      </c>
      <c r="K171" s="446">
        <f t="shared" si="8"/>
        <v>99.97678737233055</v>
      </c>
    </row>
    <row r="172" spans="1:11" ht="18.75">
      <c r="A172" s="137">
        <v>6</v>
      </c>
      <c r="B172" s="137">
        <v>1</v>
      </c>
      <c r="C172" s="202">
        <v>41</v>
      </c>
      <c r="D172" s="202">
        <v>460</v>
      </c>
      <c r="E172" s="106">
        <v>633006</v>
      </c>
      <c r="F172" s="204" t="s">
        <v>111</v>
      </c>
      <c r="G172" s="99">
        <v>200</v>
      </c>
      <c r="H172" s="99">
        <v>-137</v>
      </c>
      <c r="I172" s="338">
        <f t="shared" si="9"/>
        <v>63</v>
      </c>
      <c r="J172" s="462">
        <v>62.25</v>
      </c>
      <c r="K172" s="434">
        <f t="shared" si="8"/>
        <v>98.80952380952381</v>
      </c>
    </row>
    <row r="173" spans="1:11" ht="18.75">
      <c r="A173" s="137">
        <v>6</v>
      </c>
      <c r="B173" s="137"/>
      <c r="C173" s="139">
        <v>111</v>
      </c>
      <c r="D173" s="202">
        <v>460</v>
      </c>
      <c r="E173" s="93">
        <v>635006</v>
      </c>
      <c r="F173" s="95" t="s">
        <v>90</v>
      </c>
      <c r="G173" s="99">
        <v>1821</v>
      </c>
      <c r="H173" s="99"/>
      <c r="I173" s="338">
        <v>1821</v>
      </c>
      <c r="J173" s="462">
        <v>1821.3</v>
      </c>
      <c r="K173" s="434">
        <f t="shared" si="8"/>
        <v>100.01647446457991</v>
      </c>
    </row>
    <row r="174" spans="1:11" ht="18.75">
      <c r="A174" s="137">
        <v>6</v>
      </c>
      <c r="B174" s="137"/>
      <c r="C174" s="139">
        <v>41</v>
      </c>
      <c r="D174" s="202">
        <v>460</v>
      </c>
      <c r="E174" s="93">
        <v>635006</v>
      </c>
      <c r="F174" s="95" t="s">
        <v>90</v>
      </c>
      <c r="G174" s="295">
        <v>1700</v>
      </c>
      <c r="H174" s="288">
        <v>-353</v>
      </c>
      <c r="I174" s="338">
        <f t="shared" si="9"/>
        <v>1347</v>
      </c>
      <c r="J174" s="462">
        <v>1346.7</v>
      </c>
      <c r="K174" s="434">
        <f t="shared" si="8"/>
        <v>99.97772828507794</v>
      </c>
    </row>
    <row r="175" spans="1:11" ht="18.75">
      <c r="A175" s="226">
        <v>7</v>
      </c>
      <c r="B175" s="240"/>
      <c r="C175" s="223" t="s">
        <v>206</v>
      </c>
      <c r="D175" s="224"/>
      <c r="E175" s="225"/>
      <c r="F175" s="226" t="s">
        <v>230</v>
      </c>
      <c r="G175" s="292">
        <f>G176+G200+G215+G250</f>
        <v>153608</v>
      </c>
      <c r="H175" s="292">
        <f>H176+H200+H215+H250</f>
        <v>-1289</v>
      </c>
      <c r="I175" s="292">
        <f>I176+I200+I215+I250</f>
        <v>152319</v>
      </c>
      <c r="J175" s="467">
        <f>J176+J200+J215+J250</f>
        <v>151200.06999999998</v>
      </c>
      <c r="K175" s="440">
        <f t="shared" si="8"/>
        <v>99.2654035281219</v>
      </c>
    </row>
    <row r="176" spans="1:11" s="487" customFormat="1" ht="15.75">
      <c r="A176" s="519">
        <v>7</v>
      </c>
      <c r="B176" s="520">
        <v>1</v>
      </c>
      <c r="C176" s="521"/>
      <c r="D176" s="522"/>
      <c r="E176" s="523"/>
      <c r="F176" s="524" t="s">
        <v>271</v>
      </c>
      <c r="G176" s="525">
        <f>SUM(G177:G199)</f>
        <v>60908</v>
      </c>
      <c r="H176" s="525">
        <f>SUM(H177:H199)</f>
        <v>5002</v>
      </c>
      <c r="I176" s="525">
        <f>SUM(I177:I199)</f>
        <v>65910</v>
      </c>
      <c r="J176" s="526">
        <f>SUM(J177:J199)</f>
        <v>65344.55</v>
      </c>
      <c r="K176" s="527">
        <f t="shared" si="8"/>
        <v>99.14208769534214</v>
      </c>
    </row>
    <row r="177" spans="1:11" ht="18.75">
      <c r="A177" s="137">
        <v>7</v>
      </c>
      <c r="B177" s="137">
        <v>1</v>
      </c>
      <c r="C177" s="139">
        <v>41</v>
      </c>
      <c r="D177" s="218" t="s">
        <v>148</v>
      </c>
      <c r="E177" s="204">
        <v>61</v>
      </c>
      <c r="F177" s="204" t="s">
        <v>97</v>
      </c>
      <c r="G177" s="288">
        <v>30959</v>
      </c>
      <c r="H177" s="288">
        <v>-457</v>
      </c>
      <c r="I177" s="337">
        <f>G177+H177</f>
        <v>30502</v>
      </c>
      <c r="J177" s="474">
        <v>30321.47</v>
      </c>
      <c r="K177" s="447">
        <f t="shared" si="8"/>
        <v>99.40813717133304</v>
      </c>
    </row>
    <row r="178" spans="1:11" ht="18.75">
      <c r="A178" s="137">
        <v>7</v>
      </c>
      <c r="B178" s="137">
        <v>1</v>
      </c>
      <c r="C178" s="139">
        <v>111</v>
      </c>
      <c r="D178" s="218">
        <v>911</v>
      </c>
      <c r="E178" s="204">
        <v>612</v>
      </c>
      <c r="F178" s="204" t="s">
        <v>320</v>
      </c>
      <c r="G178" s="288"/>
      <c r="H178" s="288">
        <v>1129</v>
      </c>
      <c r="I178" s="337">
        <f t="shared" si="9"/>
        <v>1129</v>
      </c>
      <c r="J178" s="474">
        <v>1128.52</v>
      </c>
      <c r="K178" s="447">
        <f t="shared" si="8"/>
        <v>99.95748449955713</v>
      </c>
    </row>
    <row r="179" spans="1:11" ht="18.75">
      <c r="A179" s="137">
        <v>7</v>
      </c>
      <c r="B179" s="137">
        <v>1</v>
      </c>
      <c r="C179" s="139">
        <v>111</v>
      </c>
      <c r="D179" s="218" t="s">
        <v>148</v>
      </c>
      <c r="E179" s="204">
        <v>614</v>
      </c>
      <c r="F179" s="204" t="s">
        <v>205</v>
      </c>
      <c r="G179" s="288">
        <v>926</v>
      </c>
      <c r="H179" s="288">
        <v>574</v>
      </c>
      <c r="I179" s="337">
        <f t="shared" si="9"/>
        <v>1500</v>
      </c>
      <c r="J179" s="474">
        <v>1500</v>
      </c>
      <c r="K179" s="447">
        <f t="shared" si="8"/>
        <v>100</v>
      </c>
    </row>
    <row r="180" spans="1:11" ht="18.75">
      <c r="A180" s="137">
        <v>7</v>
      </c>
      <c r="B180" s="137">
        <v>1</v>
      </c>
      <c r="C180" s="139">
        <v>41</v>
      </c>
      <c r="D180" s="218" t="s">
        <v>148</v>
      </c>
      <c r="E180" s="204">
        <v>62</v>
      </c>
      <c r="F180" s="204" t="s">
        <v>58</v>
      </c>
      <c r="G180" s="288">
        <v>11158</v>
      </c>
      <c r="H180" s="288">
        <v>-345</v>
      </c>
      <c r="I180" s="286">
        <f t="shared" si="9"/>
        <v>10813</v>
      </c>
      <c r="J180" s="464">
        <v>10647.07</v>
      </c>
      <c r="K180" s="433">
        <f t="shared" si="8"/>
        <v>98.46545824470545</v>
      </c>
    </row>
    <row r="181" spans="1:11" ht="18.75">
      <c r="A181" s="137">
        <v>7</v>
      </c>
      <c r="B181" s="137">
        <v>1</v>
      </c>
      <c r="C181" s="139">
        <v>111</v>
      </c>
      <c r="D181" s="218" t="s">
        <v>148</v>
      </c>
      <c r="E181" s="204">
        <v>62</v>
      </c>
      <c r="F181" s="204" t="s">
        <v>58</v>
      </c>
      <c r="G181" s="288"/>
      <c r="H181" s="288">
        <v>531</v>
      </c>
      <c r="I181" s="286">
        <f>G181+H181</f>
        <v>531</v>
      </c>
      <c r="J181" s="464">
        <v>394.41</v>
      </c>
      <c r="K181" s="433">
        <f t="shared" si="8"/>
        <v>74.2768361581921</v>
      </c>
    </row>
    <row r="182" spans="1:11" ht="18.75">
      <c r="A182" s="137">
        <v>7</v>
      </c>
      <c r="B182" s="137">
        <v>1</v>
      </c>
      <c r="C182" s="139">
        <v>41</v>
      </c>
      <c r="D182" s="218" t="s">
        <v>148</v>
      </c>
      <c r="E182" s="204">
        <v>627</v>
      </c>
      <c r="F182" s="204" t="s">
        <v>72</v>
      </c>
      <c r="G182" s="288">
        <v>235</v>
      </c>
      <c r="H182" s="288">
        <v>280</v>
      </c>
      <c r="I182" s="286">
        <f t="shared" si="9"/>
        <v>515</v>
      </c>
      <c r="J182" s="464">
        <v>511.99</v>
      </c>
      <c r="K182" s="433">
        <f t="shared" si="8"/>
        <v>99.41553398058252</v>
      </c>
    </row>
    <row r="183" spans="1:11" ht="18.75">
      <c r="A183" s="137">
        <v>7</v>
      </c>
      <c r="B183" s="137">
        <v>1</v>
      </c>
      <c r="C183" s="139">
        <v>41</v>
      </c>
      <c r="D183" s="218" t="s">
        <v>148</v>
      </c>
      <c r="E183" s="204">
        <v>632001</v>
      </c>
      <c r="F183" s="204" t="s">
        <v>338</v>
      </c>
      <c r="G183" s="288">
        <v>13950</v>
      </c>
      <c r="H183" s="288">
        <v>-2194</v>
      </c>
      <c r="I183" s="286">
        <f t="shared" si="9"/>
        <v>11756</v>
      </c>
      <c r="J183" s="464">
        <v>11737.29</v>
      </c>
      <c r="K183" s="433">
        <f t="shared" si="8"/>
        <v>99.84084722694794</v>
      </c>
    </row>
    <row r="184" spans="1:11" ht="18.75">
      <c r="A184" s="137">
        <v>7</v>
      </c>
      <c r="B184" s="137">
        <v>1</v>
      </c>
      <c r="C184" s="139">
        <v>72</v>
      </c>
      <c r="D184" s="218" t="s">
        <v>148</v>
      </c>
      <c r="E184" s="204">
        <v>632001</v>
      </c>
      <c r="F184" s="204" t="s">
        <v>338</v>
      </c>
      <c r="G184" s="288"/>
      <c r="H184" s="288">
        <v>4786</v>
      </c>
      <c r="I184" s="286">
        <f>G184+H184</f>
        <v>4786</v>
      </c>
      <c r="J184" s="464">
        <v>4786</v>
      </c>
      <c r="K184" s="433">
        <f t="shared" si="8"/>
        <v>100</v>
      </c>
    </row>
    <row r="185" spans="1:11" ht="18.75">
      <c r="A185" s="137">
        <v>7</v>
      </c>
      <c r="B185" s="137">
        <v>1</v>
      </c>
      <c r="C185" s="139">
        <v>41</v>
      </c>
      <c r="D185" s="218" t="s">
        <v>148</v>
      </c>
      <c r="E185" s="204">
        <v>632003</v>
      </c>
      <c r="F185" s="204" t="s">
        <v>98</v>
      </c>
      <c r="G185" s="288">
        <v>250</v>
      </c>
      <c r="H185" s="288">
        <v>8</v>
      </c>
      <c r="I185" s="286">
        <f t="shared" si="9"/>
        <v>258</v>
      </c>
      <c r="J185" s="464">
        <v>237.57</v>
      </c>
      <c r="K185" s="433">
        <f t="shared" si="8"/>
        <v>92.0813953488372</v>
      </c>
    </row>
    <row r="186" spans="1:11" ht="18.75">
      <c r="A186" s="137">
        <v>7</v>
      </c>
      <c r="B186" s="137">
        <v>1</v>
      </c>
      <c r="C186" s="139">
        <v>111</v>
      </c>
      <c r="D186" s="218" t="s">
        <v>148</v>
      </c>
      <c r="E186" s="204">
        <v>633001</v>
      </c>
      <c r="F186" s="204" t="s">
        <v>102</v>
      </c>
      <c r="G186" s="288">
        <v>150</v>
      </c>
      <c r="H186" s="288">
        <v>824</v>
      </c>
      <c r="I186" s="337">
        <f t="shared" si="9"/>
        <v>974</v>
      </c>
      <c r="J186" s="474">
        <v>974</v>
      </c>
      <c r="K186" s="447">
        <f t="shared" si="8"/>
        <v>100</v>
      </c>
    </row>
    <row r="187" spans="1:11" ht="18.75">
      <c r="A187" s="137">
        <v>7</v>
      </c>
      <c r="B187" s="137">
        <v>1</v>
      </c>
      <c r="C187" s="139">
        <v>41</v>
      </c>
      <c r="D187" s="218" t="s">
        <v>148</v>
      </c>
      <c r="E187" s="204">
        <v>633001</v>
      </c>
      <c r="F187" s="204" t="s">
        <v>102</v>
      </c>
      <c r="G187" s="288"/>
      <c r="H187" s="288">
        <v>110</v>
      </c>
      <c r="I187" s="337">
        <f t="shared" si="9"/>
        <v>110</v>
      </c>
      <c r="J187" s="474">
        <v>110</v>
      </c>
      <c r="K187" s="447">
        <f t="shared" si="8"/>
        <v>100</v>
      </c>
    </row>
    <row r="188" spans="1:11" ht="18.75">
      <c r="A188" s="137">
        <v>7</v>
      </c>
      <c r="B188" s="137">
        <v>1</v>
      </c>
      <c r="C188" s="139">
        <v>111</v>
      </c>
      <c r="D188" s="218" t="s">
        <v>148</v>
      </c>
      <c r="E188" s="204">
        <v>633006</v>
      </c>
      <c r="F188" s="204" t="s">
        <v>1</v>
      </c>
      <c r="G188" s="288">
        <v>500</v>
      </c>
      <c r="H188" s="288">
        <v>-399</v>
      </c>
      <c r="I188" s="286">
        <f t="shared" si="9"/>
        <v>101</v>
      </c>
      <c r="J188" s="464">
        <v>100.11</v>
      </c>
      <c r="K188" s="433">
        <f t="shared" si="8"/>
        <v>99.11881188118812</v>
      </c>
    </row>
    <row r="189" spans="1:11" ht="18.75">
      <c r="A189" s="137">
        <v>7</v>
      </c>
      <c r="B189" s="137">
        <v>1</v>
      </c>
      <c r="C189" s="139">
        <v>41</v>
      </c>
      <c r="D189" s="218" t="s">
        <v>148</v>
      </c>
      <c r="E189" s="204">
        <v>633006</v>
      </c>
      <c r="F189" s="204" t="s">
        <v>1</v>
      </c>
      <c r="G189" s="288">
        <v>1150</v>
      </c>
      <c r="H189" s="288">
        <v>-360</v>
      </c>
      <c r="I189" s="286">
        <f t="shared" si="9"/>
        <v>790</v>
      </c>
      <c r="J189" s="464">
        <v>774.18</v>
      </c>
      <c r="K189" s="433">
        <f t="shared" si="8"/>
        <v>97.99746835443037</v>
      </c>
    </row>
    <row r="190" spans="1:11" ht="18.75">
      <c r="A190" s="137">
        <v>7</v>
      </c>
      <c r="B190" s="137">
        <v>1</v>
      </c>
      <c r="C190" s="139">
        <v>111</v>
      </c>
      <c r="D190" s="218" t="s">
        <v>148</v>
      </c>
      <c r="E190" s="204">
        <v>633009</v>
      </c>
      <c r="F190" s="204" t="s">
        <v>2</v>
      </c>
      <c r="G190" s="288">
        <v>310</v>
      </c>
      <c r="H190" s="288">
        <v>281</v>
      </c>
      <c r="I190" s="286">
        <f t="shared" si="9"/>
        <v>591</v>
      </c>
      <c r="J190" s="464">
        <v>590.89</v>
      </c>
      <c r="K190" s="433">
        <f t="shared" si="8"/>
        <v>99.9813874788494</v>
      </c>
    </row>
    <row r="191" spans="1:11" ht="18.75">
      <c r="A191" s="137">
        <v>7</v>
      </c>
      <c r="B191" s="137">
        <v>1</v>
      </c>
      <c r="C191" s="139">
        <v>41</v>
      </c>
      <c r="D191" s="218" t="s">
        <v>148</v>
      </c>
      <c r="E191" s="204">
        <v>633009</v>
      </c>
      <c r="F191" s="204" t="s">
        <v>2</v>
      </c>
      <c r="G191" s="288">
        <v>20</v>
      </c>
      <c r="H191" s="288"/>
      <c r="I191" s="286">
        <f t="shared" si="9"/>
        <v>20</v>
      </c>
      <c r="J191" s="464">
        <v>10.8</v>
      </c>
      <c r="K191" s="433">
        <f t="shared" si="8"/>
        <v>54</v>
      </c>
    </row>
    <row r="192" spans="1:11" ht="18.75">
      <c r="A192" s="137">
        <v>7</v>
      </c>
      <c r="B192" s="137">
        <v>1</v>
      </c>
      <c r="C192" s="139">
        <v>41</v>
      </c>
      <c r="D192" s="218" t="s">
        <v>148</v>
      </c>
      <c r="E192" s="204">
        <v>635004</v>
      </c>
      <c r="F192" s="204" t="s">
        <v>348</v>
      </c>
      <c r="G192" s="288"/>
      <c r="H192" s="288">
        <v>87</v>
      </c>
      <c r="I192" s="286">
        <f>G192+H192</f>
        <v>87</v>
      </c>
      <c r="J192" s="464">
        <v>87</v>
      </c>
      <c r="K192" s="433">
        <f t="shared" si="8"/>
        <v>100</v>
      </c>
    </row>
    <row r="193" spans="1:11" ht="18.75">
      <c r="A193" s="137">
        <v>7</v>
      </c>
      <c r="B193" s="137">
        <v>1</v>
      </c>
      <c r="C193" s="139">
        <v>41</v>
      </c>
      <c r="D193" s="218" t="s">
        <v>148</v>
      </c>
      <c r="E193" s="204">
        <v>635006</v>
      </c>
      <c r="F193" s="204" t="s">
        <v>328</v>
      </c>
      <c r="G193" s="288"/>
      <c r="H193" s="352">
        <v>12</v>
      </c>
      <c r="I193" s="351">
        <f t="shared" si="9"/>
        <v>12</v>
      </c>
      <c r="J193" s="468">
        <v>11.47</v>
      </c>
      <c r="K193" s="441">
        <f t="shared" si="8"/>
        <v>95.58333333333334</v>
      </c>
    </row>
    <row r="194" spans="1:11" ht="18.75">
      <c r="A194" s="137">
        <v>7</v>
      </c>
      <c r="B194" s="137">
        <v>1</v>
      </c>
      <c r="C194" s="139">
        <v>41</v>
      </c>
      <c r="D194" s="218" t="s">
        <v>148</v>
      </c>
      <c r="E194" s="204">
        <v>637002</v>
      </c>
      <c r="F194" s="204" t="s">
        <v>137</v>
      </c>
      <c r="G194" s="288">
        <v>70</v>
      </c>
      <c r="H194" s="352">
        <v>253</v>
      </c>
      <c r="I194" s="351">
        <f t="shared" si="9"/>
        <v>323</v>
      </c>
      <c r="J194" s="468">
        <v>322.78</v>
      </c>
      <c r="K194" s="441">
        <f t="shared" si="8"/>
        <v>99.93188854489163</v>
      </c>
    </row>
    <row r="195" spans="1:11" ht="18.75">
      <c r="A195" s="137">
        <v>7</v>
      </c>
      <c r="B195" s="137">
        <v>1</v>
      </c>
      <c r="C195" s="139">
        <v>41</v>
      </c>
      <c r="D195" s="218" t="s">
        <v>148</v>
      </c>
      <c r="E195" s="204">
        <v>637004</v>
      </c>
      <c r="F195" s="204" t="s">
        <v>174</v>
      </c>
      <c r="G195" s="288">
        <v>400</v>
      </c>
      <c r="H195" s="352">
        <v>-400</v>
      </c>
      <c r="I195" s="351">
        <f t="shared" si="9"/>
        <v>0</v>
      </c>
      <c r="J195" s="468"/>
      <c r="K195" s="441"/>
    </row>
    <row r="196" spans="1:11" ht="18.75">
      <c r="A196" s="137">
        <v>7</v>
      </c>
      <c r="B196" s="137">
        <v>1</v>
      </c>
      <c r="C196" s="139">
        <v>41</v>
      </c>
      <c r="D196" s="218" t="s">
        <v>148</v>
      </c>
      <c r="E196" s="204">
        <v>637004</v>
      </c>
      <c r="F196" s="204" t="s">
        <v>62</v>
      </c>
      <c r="G196" s="288">
        <v>60</v>
      </c>
      <c r="H196" s="288"/>
      <c r="I196" s="286">
        <f t="shared" si="9"/>
        <v>60</v>
      </c>
      <c r="J196" s="464">
        <v>55.56</v>
      </c>
      <c r="K196" s="433">
        <f t="shared" si="8"/>
        <v>92.60000000000001</v>
      </c>
    </row>
    <row r="197" spans="1:11" ht="18.75">
      <c r="A197" s="137">
        <v>7</v>
      </c>
      <c r="B197" s="137">
        <v>1</v>
      </c>
      <c r="C197" s="139">
        <v>41</v>
      </c>
      <c r="D197" s="218" t="s">
        <v>148</v>
      </c>
      <c r="E197" s="204">
        <v>637005</v>
      </c>
      <c r="F197" s="204" t="s">
        <v>123</v>
      </c>
      <c r="G197" s="288">
        <v>100</v>
      </c>
      <c r="H197" s="288">
        <v>-100</v>
      </c>
      <c r="I197" s="286">
        <f t="shared" si="9"/>
        <v>0</v>
      </c>
      <c r="J197" s="464"/>
      <c r="K197" s="433"/>
    </row>
    <row r="198" spans="1:11" ht="18.75">
      <c r="A198" s="137">
        <v>7</v>
      </c>
      <c r="B198" s="137">
        <v>1</v>
      </c>
      <c r="C198" s="139">
        <v>41</v>
      </c>
      <c r="D198" s="218" t="s">
        <v>148</v>
      </c>
      <c r="E198" s="204">
        <v>637016</v>
      </c>
      <c r="F198" s="204" t="s">
        <v>10</v>
      </c>
      <c r="G198" s="288">
        <v>420</v>
      </c>
      <c r="H198" s="288">
        <v>-30</v>
      </c>
      <c r="I198" s="286">
        <f t="shared" si="9"/>
        <v>390</v>
      </c>
      <c r="J198" s="464">
        <v>382.06</v>
      </c>
      <c r="K198" s="433">
        <f t="shared" si="8"/>
        <v>97.96410256410256</v>
      </c>
    </row>
    <row r="199" spans="1:11" ht="18.75">
      <c r="A199" s="137">
        <v>7</v>
      </c>
      <c r="B199" s="137">
        <v>1</v>
      </c>
      <c r="C199" s="139">
        <v>41</v>
      </c>
      <c r="D199" s="218" t="s">
        <v>148</v>
      </c>
      <c r="E199" s="204">
        <v>642015</v>
      </c>
      <c r="F199" s="204" t="s">
        <v>307</v>
      </c>
      <c r="G199" s="288">
        <v>250</v>
      </c>
      <c r="H199" s="288">
        <v>412</v>
      </c>
      <c r="I199" s="286">
        <f t="shared" si="9"/>
        <v>662</v>
      </c>
      <c r="J199" s="464">
        <v>661.38</v>
      </c>
      <c r="K199" s="433">
        <f t="shared" si="8"/>
        <v>99.90634441087613</v>
      </c>
    </row>
    <row r="200" spans="1:11" ht="18.75">
      <c r="A200" s="248">
        <v>7</v>
      </c>
      <c r="B200" s="248">
        <v>2</v>
      </c>
      <c r="C200" s="258"/>
      <c r="D200" s="259"/>
      <c r="E200" s="261"/>
      <c r="F200" s="261" t="s">
        <v>272</v>
      </c>
      <c r="G200" s="294">
        <f>SUM(G201:G214)</f>
        <v>16181</v>
      </c>
      <c r="H200" s="294">
        <f>SUM(H201:H214)</f>
        <v>1397</v>
      </c>
      <c r="I200" s="284">
        <f t="shared" si="9"/>
        <v>17578</v>
      </c>
      <c r="J200" s="461">
        <f>SUM(J201:J214)</f>
        <v>17521.050000000003</v>
      </c>
      <c r="K200" s="439">
        <f t="shared" si="8"/>
        <v>99.67601547388783</v>
      </c>
    </row>
    <row r="201" spans="1:11" ht="18.75">
      <c r="A201" s="137">
        <v>7</v>
      </c>
      <c r="B201" s="137">
        <v>2</v>
      </c>
      <c r="C201" s="139">
        <v>41</v>
      </c>
      <c r="D201" s="218" t="s">
        <v>231</v>
      </c>
      <c r="E201" s="204">
        <v>61</v>
      </c>
      <c r="F201" s="204" t="s">
        <v>97</v>
      </c>
      <c r="G201" s="288">
        <v>11274</v>
      </c>
      <c r="H201" s="288">
        <v>447</v>
      </c>
      <c r="I201" s="286">
        <f t="shared" si="9"/>
        <v>11721</v>
      </c>
      <c r="J201" s="464">
        <v>11717.73</v>
      </c>
      <c r="K201" s="433">
        <f t="shared" si="8"/>
        <v>99.97210135653954</v>
      </c>
    </row>
    <row r="202" spans="1:11" ht="18.75">
      <c r="A202" s="137">
        <v>7</v>
      </c>
      <c r="B202" s="137">
        <v>2</v>
      </c>
      <c r="C202" s="139">
        <v>111</v>
      </c>
      <c r="D202" s="218" t="s">
        <v>231</v>
      </c>
      <c r="E202" s="204">
        <v>61</v>
      </c>
      <c r="F202" s="204" t="s">
        <v>97</v>
      </c>
      <c r="G202" s="288"/>
      <c r="H202" s="288">
        <v>483</v>
      </c>
      <c r="I202" s="286">
        <f>G202+H202</f>
        <v>483</v>
      </c>
      <c r="J202" s="464">
        <v>482.68</v>
      </c>
      <c r="K202" s="433">
        <f t="shared" si="8"/>
        <v>99.93374741200827</v>
      </c>
    </row>
    <row r="203" spans="1:11" ht="18.75">
      <c r="A203" s="137">
        <v>7</v>
      </c>
      <c r="B203" s="137">
        <v>2</v>
      </c>
      <c r="C203" s="139">
        <v>111</v>
      </c>
      <c r="D203" s="218" t="s">
        <v>231</v>
      </c>
      <c r="E203" s="204">
        <v>62</v>
      </c>
      <c r="F203" s="204" t="s">
        <v>58</v>
      </c>
      <c r="G203" s="288"/>
      <c r="H203" s="288">
        <v>182</v>
      </c>
      <c r="I203" s="286">
        <f>G203+H203</f>
        <v>182</v>
      </c>
      <c r="J203" s="464">
        <v>168.7</v>
      </c>
      <c r="K203" s="433">
        <f t="shared" si="8"/>
        <v>92.69230769230768</v>
      </c>
    </row>
    <row r="204" spans="1:11" ht="18.75">
      <c r="A204" s="137">
        <v>7</v>
      </c>
      <c r="B204" s="137">
        <v>2</v>
      </c>
      <c r="C204" s="139">
        <v>41</v>
      </c>
      <c r="D204" s="218" t="s">
        <v>231</v>
      </c>
      <c r="E204" s="204">
        <v>62</v>
      </c>
      <c r="F204" s="204" t="s">
        <v>58</v>
      </c>
      <c r="G204" s="288">
        <v>3975</v>
      </c>
      <c r="H204" s="288">
        <v>-170</v>
      </c>
      <c r="I204" s="286">
        <f t="shared" si="9"/>
        <v>3805</v>
      </c>
      <c r="J204" s="464">
        <v>3794.67</v>
      </c>
      <c r="K204" s="433">
        <f aca="true" t="shared" si="10" ref="K204:K267">J204/I204*100</f>
        <v>99.72851511169513</v>
      </c>
    </row>
    <row r="205" spans="1:11" ht="18.75">
      <c r="A205" s="137">
        <v>7</v>
      </c>
      <c r="B205" s="137">
        <v>2</v>
      </c>
      <c r="C205" s="139">
        <v>41</v>
      </c>
      <c r="D205" s="218" t="s">
        <v>231</v>
      </c>
      <c r="E205" s="204">
        <v>627</v>
      </c>
      <c r="F205" s="204" t="s">
        <v>72</v>
      </c>
      <c r="G205" s="288">
        <v>70</v>
      </c>
      <c r="H205" s="288">
        <v>79</v>
      </c>
      <c r="I205" s="286">
        <f t="shared" si="9"/>
        <v>149</v>
      </c>
      <c r="J205" s="464">
        <v>148.01</v>
      </c>
      <c r="K205" s="433">
        <f t="shared" si="10"/>
        <v>99.33557046979865</v>
      </c>
    </row>
    <row r="206" spans="1:11" ht="18.75">
      <c r="A206" s="137">
        <v>7</v>
      </c>
      <c r="B206" s="137">
        <v>2</v>
      </c>
      <c r="C206" s="139">
        <v>41</v>
      </c>
      <c r="D206" s="218" t="s">
        <v>231</v>
      </c>
      <c r="E206" s="204">
        <v>632</v>
      </c>
      <c r="F206" s="204" t="s">
        <v>100</v>
      </c>
      <c r="G206" s="288">
        <v>10</v>
      </c>
      <c r="H206" s="288">
        <v>15</v>
      </c>
      <c r="I206" s="286">
        <f t="shared" si="9"/>
        <v>25</v>
      </c>
      <c r="J206" s="464">
        <v>23.35</v>
      </c>
      <c r="K206" s="433">
        <f t="shared" si="10"/>
        <v>93.4</v>
      </c>
    </row>
    <row r="207" spans="1:11" ht="18.75">
      <c r="A207" s="137">
        <v>7</v>
      </c>
      <c r="B207" s="137">
        <v>2</v>
      </c>
      <c r="C207" s="139">
        <v>41</v>
      </c>
      <c r="D207" s="218" t="s">
        <v>231</v>
      </c>
      <c r="E207" s="204">
        <v>633001</v>
      </c>
      <c r="F207" s="204" t="s">
        <v>80</v>
      </c>
      <c r="G207" s="288">
        <v>0</v>
      </c>
      <c r="H207" s="288">
        <v>292</v>
      </c>
      <c r="I207" s="286">
        <f t="shared" si="9"/>
        <v>292</v>
      </c>
      <c r="J207" s="464">
        <v>291.65</v>
      </c>
      <c r="K207" s="433">
        <f t="shared" si="10"/>
        <v>99.88013698630137</v>
      </c>
    </row>
    <row r="208" spans="1:11" ht="18.75">
      <c r="A208" s="137">
        <v>7</v>
      </c>
      <c r="B208" s="137">
        <v>2</v>
      </c>
      <c r="C208" s="139">
        <v>41</v>
      </c>
      <c r="D208" s="218" t="s">
        <v>231</v>
      </c>
      <c r="E208" s="204">
        <v>633006</v>
      </c>
      <c r="F208" s="204" t="s">
        <v>111</v>
      </c>
      <c r="G208" s="288">
        <v>290</v>
      </c>
      <c r="H208" s="288">
        <v>88</v>
      </c>
      <c r="I208" s="286">
        <f t="shared" si="9"/>
        <v>378</v>
      </c>
      <c r="J208" s="464">
        <v>375.39</v>
      </c>
      <c r="K208" s="433">
        <f t="shared" si="10"/>
        <v>99.3095238095238</v>
      </c>
    </row>
    <row r="209" spans="1:11" ht="18.75">
      <c r="A209" s="137">
        <v>7</v>
      </c>
      <c r="B209" s="137">
        <v>2</v>
      </c>
      <c r="C209" s="139">
        <v>41</v>
      </c>
      <c r="D209" s="218" t="s">
        <v>231</v>
      </c>
      <c r="E209" s="204">
        <v>633010</v>
      </c>
      <c r="F209" s="204" t="s">
        <v>124</v>
      </c>
      <c r="G209" s="288">
        <v>50</v>
      </c>
      <c r="H209" s="288">
        <v>-50</v>
      </c>
      <c r="I209" s="286">
        <f t="shared" si="9"/>
        <v>0</v>
      </c>
      <c r="J209" s="464"/>
      <c r="K209" s="433"/>
    </row>
    <row r="210" spans="1:11" ht="18.75">
      <c r="A210" s="137">
        <v>7</v>
      </c>
      <c r="B210" s="137">
        <v>2</v>
      </c>
      <c r="C210" s="139">
        <v>41</v>
      </c>
      <c r="D210" s="218" t="s">
        <v>231</v>
      </c>
      <c r="E210" s="204">
        <v>633013</v>
      </c>
      <c r="F210" s="204" t="s">
        <v>3</v>
      </c>
      <c r="G210" s="288">
        <v>42</v>
      </c>
      <c r="H210" s="288">
        <v>-42</v>
      </c>
      <c r="I210" s="286">
        <f t="shared" si="9"/>
        <v>0</v>
      </c>
      <c r="J210" s="464"/>
      <c r="K210" s="433"/>
    </row>
    <row r="211" spans="1:11" ht="18.75">
      <c r="A211" s="137">
        <v>7</v>
      </c>
      <c r="B211" s="137">
        <v>2</v>
      </c>
      <c r="C211" s="139">
        <v>41</v>
      </c>
      <c r="D211" s="218" t="s">
        <v>231</v>
      </c>
      <c r="E211" s="204">
        <v>635009</v>
      </c>
      <c r="F211" s="204" t="s">
        <v>330</v>
      </c>
      <c r="G211" s="288"/>
      <c r="H211" s="288">
        <v>42</v>
      </c>
      <c r="I211" s="286">
        <f t="shared" si="9"/>
        <v>42</v>
      </c>
      <c r="J211" s="464">
        <v>41.04</v>
      </c>
      <c r="K211" s="433">
        <f t="shared" si="10"/>
        <v>97.71428571428571</v>
      </c>
    </row>
    <row r="212" spans="1:11" ht="18.75">
      <c r="A212" s="137">
        <v>7</v>
      </c>
      <c r="B212" s="137">
        <v>2</v>
      </c>
      <c r="C212" s="139">
        <v>41</v>
      </c>
      <c r="D212" s="218" t="s">
        <v>231</v>
      </c>
      <c r="E212" s="204">
        <v>637004</v>
      </c>
      <c r="F212" s="204" t="s">
        <v>70</v>
      </c>
      <c r="G212" s="288">
        <v>200</v>
      </c>
      <c r="H212" s="304"/>
      <c r="I212" s="286">
        <f t="shared" si="9"/>
        <v>200</v>
      </c>
      <c r="J212" s="464">
        <v>180.74</v>
      </c>
      <c r="K212" s="433">
        <f t="shared" si="10"/>
        <v>90.37</v>
      </c>
    </row>
    <row r="213" spans="1:11" ht="18.75">
      <c r="A213" s="137">
        <v>7</v>
      </c>
      <c r="B213" s="137">
        <v>2</v>
      </c>
      <c r="C213" s="139">
        <v>41</v>
      </c>
      <c r="D213" s="218" t="s">
        <v>231</v>
      </c>
      <c r="E213" s="204">
        <v>637016</v>
      </c>
      <c r="F213" s="204" t="s">
        <v>108</v>
      </c>
      <c r="G213" s="288">
        <v>150</v>
      </c>
      <c r="H213" s="288"/>
      <c r="I213" s="286">
        <f t="shared" si="9"/>
        <v>150</v>
      </c>
      <c r="J213" s="464">
        <v>146.09</v>
      </c>
      <c r="K213" s="433">
        <f t="shared" si="10"/>
        <v>97.39333333333333</v>
      </c>
    </row>
    <row r="214" spans="1:11" ht="18.75">
      <c r="A214" s="137">
        <v>7</v>
      </c>
      <c r="B214" s="137">
        <v>2</v>
      </c>
      <c r="C214" s="139">
        <v>41</v>
      </c>
      <c r="D214" s="218" t="s">
        <v>231</v>
      </c>
      <c r="E214" s="204">
        <v>642015</v>
      </c>
      <c r="F214" s="204" t="s">
        <v>11</v>
      </c>
      <c r="G214" s="288">
        <v>120</v>
      </c>
      <c r="H214" s="288">
        <v>31</v>
      </c>
      <c r="I214" s="286">
        <f t="shared" si="9"/>
        <v>151</v>
      </c>
      <c r="J214" s="464">
        <v>151</v>
      </c>
      <c r="K214" s="433">
        <f t="shared" si="10"/>
        <v>100</v>
      </c>
    </row>
    <row r="215" spans="1:11" ht="18.75">
      <c r="A215" s="248">
        <v>7</v>
      </c>
      <c r="B215" s="248">
        <v>5</v>
      </c>
      <c r="C215" s="258"/>
      <c r="D215" s="259"/>
      <c r="E215" s="261"/>
      <c r="F215" s="261" t="s">
        <v>273</v>
      </c>
      <c r="G215" s="294">
        <f>SUM(G216:G249)</f>
        <v>67700</v>
      </c>
      <c r="H215" s="294">
        <f>SUM(H216:H249)</f>
        <v>-6975</v>
      </c>
      <c r="I215" s="284">
        <f t="shared" si="9"/>
        <v>60725</v>
      </c>
      <c r="J215" s="461">
        <f>SUM(J216:J249)</f>
        <v>60497.37999999999</v>
      </c>
      <c r="K215" s="439">
        <f t="shared" si="10"/>
        <v>99.62516261836146</v>
      </c>
    </row>
    <row r="216" spans="1:11" ht="18.75">
      <c r="A216" s="137">
        <v>7</v>
      </c>
      <c r="B216" s="137">
        <v>5</v>
      </c>
      <c r="C216" s="139">
        <v>111</v>
      </c>
      <c r="D216" s="218" t="s">
        <v>149</v>
      </c>
      <c r="E216" s="204">
        <v>611</v>
      </c>
      <c r="F216" s="204" t="s">
        <v>203</v>
      </c>
      <c r="G216" s="288">
        <v>29700</v>
      </c>
      <c r="H216" s="288">
        <v>1250</v>
      </c>
      <c r="I216" s="286">
        <f>G216+H216</f>
        <v>30950</v>
      </c>
      <c r="J216" s="464">
        <v>30894.46</v>
      </c>
      <c r="K216" s="433">
        <f t="shared" si="10"/>
        <v>99.820549273021</v>
      </c>
    </row>
    <row r="217" spans="1:11" ht="18.75">
      <c r="A217" s="137">
        <v>7</v>
      </c>
      <c r="B217" s="137">
        <v>5</v>
      </c>
      <c r="C217" s="139">
        <v>41</v>
      </c>
      <c r="D217" s="218" t="s">
        <v>149</v>
      </c>
      <c r="E217" s="204">
        <v>611</v>
      </c>
      <c r="F217" s="204" t="s">
        <v>203</v>
      </c>
      <c r="G217" s="288"/>
      <c r="H217" s="288">
        <v>30</v>
      </c>
      <c r="I217" s="286">
        <f>G217+H217</f>
        <v>30</v>
      </c>
      <c r="J217" s="464"/>
      <c r="K217" s="433">
        <f t="shared" si="10"/>
        <v>0</v>
      </c>
    </row>
    <row r="218" spans="1:11" ht="18.75">
      <c r="A218" s="137">
        <v>7</v>
      </c>
      <c r="B218" s="137">
        <v>5</v>
      </c>
      <c r="C218" s="139">
        <v>111</v>
      </c>
      <c r="D218" s="218" t="s">
        <v>149</v>
      </c>
      <c r="E218" s="204">
        <v>614</v>
      </c>
      <c r="F218" s="204" t="s">
        <v>205</v>
      </c>
      <c r="G218" s="288">
        <v>3300</v>
      </c>
      <c r="H218" s="288">
        <v>-1950</v>
      </c>
      <c r="I218" s="286">
        <f>G218+H218</f>
        <v>1350</v>
      </c>
      <c r="J218" s="464">
        <v>1350</v>
      </c>
      <c r="K218" s="433">
        <f t="shared" si="10"/>
        <v>100</v>
      </c>
    </row>
    <row r="219" spans="1:11" ht="18.75">
      <c r="A219" s="137">
        <v>7</v>
      </c>
      <c r="B219" s="137">
        <v>5</v>
      </c>
      <c r="C219" s="139">
        <v>111</v>
      </c>
      <c r="D219" s="218" t="s">
        <v>149</v>
      </c>
      <c r="E219" s="204">
        <v>612</v>
      </c>
      <c r="F219" s="204" t="s">
        <v>204</v>
      </c>
      <c r="G219" s="288">
        <v>2500</v>
      </c>
      <c r="H219" s="288">
        <v>-560</v>
      </c>
      <c r="I219" s="286">
        <f t="shared" si="9"/>
        <v>1940</v>
      </c>
      <c r="J219" s="464">
        <v>1939.62</v>
      </c>
      <c r="K219" s="433">
        <f t="shared" si="10"/>
        <v>99.98041237113402</v>
      </c>
    </row>
    <row r="220" spans="1:11" ht="18.75">
      <c r="A220" s="137">
        <v>7</v>
      </c>
      <c r="B220" s="137">
        <v>5</v>
      </c>
      <c r="C220" s="139">
        <v>111</v>
      </c>
      <c r="D220" s="218" t="s">
        <v>149</v>
      </c>
      <c r="E220" s="204">
        <v>62</v>
      </c>
      <c r="F220" s="204" t="s">
        <v>58</v>
      </c>
      <c r="G220" s="288">
        <v>12410</v>
      </c>
      <c r="H220" s="288">
        <v>-437</v>
      </c>
      <c r="I220" s="286">
        <f t="shared" si="9"/>
        <v>11973</v>
      </c>
      <c r="J220" s="464">
        <v>11956.32</v>
      </c>
      <c r="K220" s="433">
        <f t="shared" si="10"/>
        <v>99.86068654472562</v>
      </c>
    </row>
    <row r="221" spans="1:11" ht="18.75">
      <c r="A221" s="137">
        <v>7</v>
      </c>
      <c r="B221" s="137">
        <v>5</v>
      </c>
      <c r="C221" s="139">
        <v>41</v>
      </c>
      <c r="D221" s="218" t="s">
        <v>149</v>
      </c>
      <c r="E221" s="204">
        <v>633</v>
      </c>
      <c r="F221" s="204" t="s">
        <v>72</v>
      </c>
      <c r="G221" s="288"/>
      <c r="H221" s="288">
        <v>102</v>
      </c>
      <c r="I221" s="286">
        <f t="shared" si="9"/>
        <v>102</v>
      </c>
      <c r="J221" s="464">
        <v>101.03</v>
      </c>
      <c r="K221" s="433">
        <f t="shared" si="10"/>
        <v>99.04901960784314</v>
      </c>
    </row>
    <row r="222" spans="1:11" ht="18.75">
      <c r="A222" s="137">
        <v>7</v>
      </c>
      <c r="B222" s="137">
        <v>5</v>
      </c>
      <c r="C222" s="139">
        <v>111</v>
      </c>
      <c r="D222" s="218" t="s">
        <v>149</v>
      </c>
      <c r="E222" s="204">
        <v>632</v>
      </c>
      <c r="F222" s="204" t="s">
        <v>99</v>
      </c>
      <c r="G222" s="288">
        <v>10000</v>
      </c>
      <c r="H222" s="288">
        <v>-2800</v>
      </c>
      <c r="I222" s="286">
        <f t="shared" si="9"/>
        <v>7200</v>
      </c>
      <c r="J222" s="464">
        <v>7200</v>
      </c>
      <c r="K222" s="433">
        <f t="shared" si="10"/>
        <v>100</v>
      </c>
    </row>
    <row r="223" spans="1:11" ht="18.75">
      <c r="A223" s="137">
        <v>7</v>
      </c>
      <c r="B223" s="137">
        <v>5</v>
      </c>
      <c r="C223" s="139">
        <v>111</v>
      </c>
      <c r="D223" s="218" t="s">
        <v>149</v>
      </c>
      <c r="E223" s="204">
        <v>632003</v>
      </c>
      <c r="F223" s="204" t="s">
        <v>100</v>
      </c>
      <c r="G223" s="288">
        <v>100</v>
      </c>
      <c r="H223" s="288">
        <v>181</v>
      </c>
      <c r="I223" s="286">
        <f t="shared" si="9"/>
        <v>281</v>
      </c>
      <c r="J223" s="464">
        <v>215.35</v>
      </c>
      <c r="K223" s="433">
        <f t="shared" si="10"/>
        <v>76.63701067615658</v>
      </c>
    </row>
    <row r="224" spans="1:11" ht="18.75">
      <c r="A224" s="137">
        <v>7</v>
      </c>
      <c r="B224" s="137">
        <v>5</v>
      </c>
      <c r="C224" s="138">
        <v>41</v>
      </c>
      <c r="D224" s="221" t="s">
        <v>149</v>
      </c>
      <c r="E224" s="78">
        <v>632003</v>
      </c>
      <c r="F224" s="78" t="s">
        <v>100</v>
      </c>
      <c r="G224" s="290">
        <v>190</v>
      </c>
      <c r="H224" s="290">
        <v>-190</v>
      </c>
      <c r="I224" s="286">
        <f t="shared" si="9"/>
        <v>0</v>
      </c>
      <c r="J224" s="464"/>
      <c r="K224" s="433"/>
    </row>
    <row r="225" spans="1:11" ht="18.75">
      <c r="A225" s="137">
        <v>7</v>
      </c>
      <c r="B225" s="137">
        <v>5</v>
      </c>
      <c r="C225" s="139">
        <v>111</v>
      </c>
      <c r="D225" s="218" t="s">
        <v>149</v>
      </c>
      <c r="E225" s="204">
        <v>633006</v>
      </c>
      <c r="F225" s="204" t="s">
        <v>1</v>
      </c>
      <c r="G225" s="288">
        <v>1465</v>
      </c>
      <c r="H225" s="288">
        <v>-557</v>
      </c>
      <c r="I225" s="338">
        <f t="shared" si="9"/>
        <v>908</v>
      </c>
      <c r="J225" s="462">
        <v>907.17</v>
      </c>
      <c r="K225" s="434">
        <f t="shared" si="10"/>
        <v>99.90859030837004</v>
      </c>
    </row>
    <row r="226" spans="1:11" ht="18.75">
      <c r="A226" s="137">
        <v>7</v>
      </c>
      <c r="B226" s="137">
        <v>5</v>
      </c>
      <c r="C226" s="139">
        <v>41</v>
      </c>
      <c r="D226" s="218" t="s">
        <v>149</v>
      </c>
      <c r="E226" s="204">
        <v>633006</v>
      </c>
      <c r="F226" s="204" t="s">
        <v>101</v>
      </c>
      <c r="G226" s="288">
        <v>350</v>
      </c>
      <c r="H226" s="288">
        <v>-326</v>
      </c>
      <c r="I226" s="338">
        <f t="shared" si="9"/>
        <v>24</v>
      </c>
      <c r="J226" s="462">
        <v>24</v>
      </c>
      <c r="K226" s="434">
        <f t="shared" si="10"/>
        <v>100</v>
      </c>
    </row>
    <row r="227" spans="1:11" ht="18.75">
      <c r="A227" s="137">
        <v>7</v>
      </c>
      <c r="B227" s="137">
        <v>5</v>
      </c>
      <c r="C227" s="139">
        <v>111</v>
      </c>
      <c r="D227" s="218" t="s">
        <v>149</v>
      </c>
      <c r="E227" s="204">
        <v>633001</v>
      </c>
      <c r="F227" s="204" t="s">
        <v>102</v>
      </c>
      <c r="G227" s="288">
        <v>476</v>
      </c>
      <c r="H227" s="288">
        <v>-422</v>
      </c>
      <c r="I227" s="338">
        <f t="shared" si="9"/>
        <v>54</v>
      </c>
      <c r="J227" s="462">
        <v>53.97</v>
      </c>
      <c r="K227" s="434">
        <f t="shared" si="10"/>
        <v>99.94444444444444</v>
      </c>
    </row>
    <row r="228" spans="1:11" ht="18.75">
      <c r="A228" s="137">
        <v>7</v>
      </c>
      <c r="B228" s="137">
        <v>5</v>
      </c>
      <c r="C228" s="139">
        <v>111</v>
      </c>
      <c r="D228" s="218" t="s">
        <v>149</v>
      </c>
      <c r="E228" s="204">
        <v>633002</v>
      </c>
      <c r="F228" s="204" t="s">
        <v>175</v>
      </c>
      <c r="G228" s="288">
        <v>350</v>
      </c>
      <c r="H228" s="288">
        <v>286</v>
      </c>
      <c r="I228" s="338">
        <f aca="true" t="shared" si="11" ref="I228:I309">SUM(G228:H228)</f>
        <v>636</v>
      </c>
      <c r="J228" s="462">
        <v>636</v>
      </c>
      <c r="K228" s="434">
        <f t="shared" si="10"/>
        <v>100</v>
      </c>
    </row>
    <row r="229" spans="1:11" ht="18.75">
      <c r="A229" s="137">
        <v>7</v>
      </c>
      <c r="B229" s="137">
        <v>5</v>
      </c>
      <c r="C229" s="139">
        <v>41</v>
      </c>
      <c r="D229" s="218" t="s">
        <v>149</v>
      </c>
      <c r="E229" s="204">
        <v>633009</v>
      </c>
      <c r="F229" s="204" t="s">
        <v>2</v>
      </c>
      <c r="G229" s="288">
        <v>100</v>
      </c>
      <c r="H229" s="288"/>
      <c r="I229" s="338">
        <f t="shared" si="11"/>
        <v>100</v>
      </c>
      <c r="J229" s="462">
        <v>44.92</v>
      </c>
      <c r="K229" s="434">
        <f t="shared" si="10"/>
        <v>44.92</v>
      </c>
    </row>
    <row r="230" spans="1:11" ht="18.75">
      <c r="A230" s="137">
        <v>7</v>
      </c>
      <c r="B230" s="137">
        <v>5</v>
      </c>
      <c r="C230" s="139">
        <v>111</v>
      </c>
      <c r="D230" s="218" t="s">
        <v>149</v>
      </c>
      <c r="E230" s="203" t="s">
        <v>209</v>
      </c>
      <c r="F230" s="204" t="s">
        <v>208</v>
      </c>
      <c r="G230" s="288">
        <v>1750</v>
      </c>
      <c r="H230" s="288">
        <v>-825</v>
      </c>
      <c r="I230" s="338">
        <f t="shared" si="11"/>
        <v>925</v>
      </c>
      <c r="J230" s="462">
        <v>924.53</v>
      </c>
      <c r="K230" s="434">
        <f t="shared" si="10"/>
        <v>99.9491891891892</v>
      </c>
    </row>
    <row r="231" spans="1:11" ht="18.75">
      <c r="A231" s="137">
        <v>7</v>
      </c>
      <c r="B231" s="137">
        <v>5</v>
      </c>
      <c r="C231" s="139">
        <v>111</v>
      </c>
      <c r="D231" s="218" t="s">
        <v>149</v>
      </c>
      <c r="E231" s="354">
        <v>634004</v>
      </c>
      <c r="F231" s="355" t="s">
        <v>329</v>
      </c>
      <c r="G231" s="288"/>
      <c r="H231" s="288">
        <v>540</v>
      </c>
      <c r="I231" s="338">
        <f>G231+H231</f>
        <v>540</v>
      </c>
      <c r="J231" s="462">
        <v>540</v>
      </c>
      <c r="K231" s="434">
        <f t="shared" si="10"/>
        <v>100</v>
      </c>
    </row>
    <row r="232" spans="1:11" ht="18.75">
      <c r="A232" s="137">
        <v>7</v>
      </c>
      <c r="B232" s="137">
        <v>5</v>
      </c>
      <c r="C232" s="139">
        <v>111</v>
      </c>
      <c r="D232" s="218" t="s">
        <v>149</v>
      </c>
      <c r="E232" s="354">
        <v>635009</v>
      </c>
      <c r="F232" s="355" t="s">
        <v>349</v>
      </c>
      <c r="G232" s="288"/>
      <c r="H232" s="288">
        <v>63</v>
      </c>
      <c r="I232" s="338">
        <f>G232+H232</f>
        <v>63</v>
      </c>
      <c r="J232" s="462">
        <v>63</v>
      </c>
      <c r="K232" s="434">
        <f t="shared" si="10"/>
        <v>100</v>
      </c>
    </row>
    <row r="233" spans="1:11" ht="18.75">
      <c r="A233" s="137">
        <v>7</v>
      </c>
      <c r="B233" s="137">
        <v>5</v>
      </c>
      <c r="C233" s="139">
        <v>111</v>
      </c>
      <c r="D233" s="218" t="s">
        <v>149</v>
      </c>
      <c r="E233" s="203">
        <v>635002</v>
      </c>
      <c r="F233" s="204" t="s">
        <v>210</v>
      </c>
      <c r="G233" s="288">
        <v>85</v>
      </c>
      <c r="H233" s="288">
        <v>-85</v>
      </c>
      <c r="I233" s="338">
        <f t="shared" si="11"/>
        <v>0</v>
      </c>
      <c r="J233" s="462"/>
      <c r="K233" s="434"/>
    </row>
    <row r="234" spans="1:11" ht="18.75">
      <c r="A234" s="137">
        <v>7</v>
      </c>
      <c r="B234" s="137">
        <v>5</v>
      </c>
      <c r="C234" s="139">
        <v>111</v>
      </c>
      <c r="D234" s="218" t="s">
        <v>149</v>
      </c>
      <c r="E234" s="203">
        <v>635006</v>
      </c>
      <c r="F234" s="204" t="s">
        <v>95</v>
      </c>
      <c r="G234" s="288"/>
      <c r="H234" s="288">
        <v>150</v>
      </c>
      <c r="I234" s="338">
        <f>G234+H234</f>
        <v>150</v>
      </c>
      <c r="J234" s="462">
        <v>150</v>
      </c>
      <c r="K234" s="434">
        <f t="shared" si="10"/>
        <v>100</v>
      </c>
    </row>
    <row r="235" spans="1:11" ht="18.75">
      <c r="A235" s="137">
        <v>7</v>
      </c>
      <c r="B235" s="137">
        <v>5</v>
      </c>
      <c r="C235" s="139">
        <v>111</v>
      </c>
      <c r="D235" s="218" t="s">
        <v>149</v>
      </c>
      <c r="E235" s="204">
        <v>637001</v>
      </c>
      <c r="F235" s="204" t="s">
        <v>103</v>
      </c>
      <c r="G235" s="288">
        <v>80</v>
      </c>
      <c r="H235" s="288">
        <v>-80</v>
      </c>
      <c r="I235" s="338">
        <f t="shared" si="11"/>
        <v>0</v>
      </c>
      <c r="J235" s="462"/>
      <c r="K235" s="434"/>
    </row>
    <row r="236" spans="1:11" ht="18.75">
      <c r="A236" s="137">
        <v>7</v>
      </c>
      <c r="B236" s="137">
        <v>5</v>
      </c>
      <c r="C236" s="139">
        <v>41</v>
      </c>
      <c r="D236" s="218" t="s">
        <v>149</v>
      </c>
      <c r="E236" s="204">
        <v>637002</v>
      </c>
      <c r="F236" s="204" t="s">
        <v>137</v>
      </c>
      <c r="G236" s="288">
        <v>50</v>
      </c>
      <c r="H236" s="288">
        <v>128</v>
      </c>
      <c r="I236" s="338">
        <f t="shared" si="11"/>
        <v>178</v>
      </c>
      <c r="J236" s="462">
        <v>177.8</v>
      </c>
      <c r="K236" s="434">
        <f t="shared" si="10"/>
        <v>99.88764044943821</v>
      </c>
    </row>
    <row r="237" spans="1:11" ht="18.75">
      <c r="A237" s="137">
        <v>38</v>
      </c>
      <c r="B237" s="137">
        <v>5</v>
      </c>
      <c r="C237" s="139">
        <v>111</v>
      </c>
      <c r="D237" s="218" t="s">
        <v>149</v>
      </c>
      <c r="E237" s="204">
        <v>637004</v>
      </c>
      <c r="F237" s="204" t="s">
        <v>104</v>
      </c>
      <c r="G237" s="288">
        <v>800</v>
      </c>
      <c r="H237" s="288">
        <v>-746</v>
      </c>
      <c r="I237" s="338">
        <f t="shared" si="11"/>
        <v>54</v>
      </c>
      <c r="J237" s="462">
        <v>53.89</v>
      </c>
      <c r="K237" s="434">
        <f t="shared" si="10"/>
        <v>99.79629629629629</v>
      </c>
    </row>
    <row r="238" spans="1:11" ht="18.75">
      <c r="A238" s="137">
        <v>7</v>
      </c>
      <c r="B238" s="137">
        <v>5</v>
      </c>
      <c r="C238" s="139">
        <v>41</v>
      </c>
      <c r="D238" s="218" t="s">
        <v>149</v>
      </c>
      <c r="E238" s="204">
        <v>637002</v>
      </c>
      <c r="F238" s="204" t="s">
        <v>105</v>
      </c>
      <c r="G238" s="288">
        <v>0</v>
      </c>
      <c r="H238" s="288"/>
      <c r="I238" s="338">
        <f t="shared" si="11"/>
        <v>0</v>
      </c>
      <c r="J238" s="462"/>
      <c r="K238" s="434"/>
    </row>
    <row r="239" spans="1:11" ht="18.75">
      <c r="A239" s="137">
        <v>7</v>
      </c>
      <c r="B239" s="137">
        <v>5</v>
      </c>
      <c r="C239" s="139">
        <v>41</v>
      </c>
      <c r="D239" s="218" t="s">
        <v>149</v>
      </c>
      <c r="E239" s="204">
        <v>637007</v>
      </c>
      <c r="F239" s="204" t="s">
        <v>106</v>
      </c>
      <c r="G239" s="288">
        <v>710</v>
      </c>
      <c r="H239" s="288">
        <v>-710</v>
      </c>
      <c r="I239" s="339">
        <f t="shared" si="11"/>
        <v>0</v>
      </c>
      <c r="J239" s="452"/>
      <c r="K239" s="438"/>
    </row>
    <row r="240" spans="1:11" ht="18.75">
      <c r="A240" s="137">
        <v>7</v>
      </c>
      <c r="B240" s="137">
        <v>5</v>
      </c>
      <c r="C240" s="139">
        <v>111</v>
      </c>
      <c r="D240" s="218" t="s">
        <v>149</v>
      </c>
      <c r="E240" s="204">
        <v>642014</v>
      </c>
      <c r="F240" s="204" t="s">
        <v>316</v>
      </c>
      <c r="G240" s="288"/>
      <c r="H240" s="288">
        <v>78</v>
      </c>
      <c r="I240" s="339">
        <f t="shared" si="11"/>
        <v>78</v>
      </c>
      <c r="J240" s="452">
        <v>77.45</v>
      </c>
      <c r="K240" s="438">
        <f t="shared" si="10"/>
        <v>99.2948717948718</v>
      </c>
    </row>
    <row r="241" spans="1:11" ht="18.75">
      <c r="A241" s="137">
        <v>7</v>
      </c>
      <c r="B241" s="137">
        <v>5</v>
      </c>
      <c r="C241" s="139">
        <v>41</v>
      </c>
      <c r="D241" s="218" t="s">
        <v>149</v>
      </c>
      <c r="E241" s="204">
        <v>637012</v>
      </c>
      <c r="F241" s="204" t="s">
        <v>119</v>
      </c>
      <c r="G241" s="288">
        <v>0</v>
      </c>
      <c r="H241" s="288"/>
      <c r="I241" s="338">
        <f t="shared" si="11"/>
        <v>0</v>
      </c>
      <c r="J241" s="462"/>
      <c r="K241" s="434"/>
    </row>
    <row r="242" spans="1:11" ht="18.75">
      <c r="A242" s="137">
        <v>7</v>
      </c>
      <c r="B242" s="137">
        <v>5</v>
      </c>
      <c r="C242" s="139">
        <v>111</v>
      </c>
      <c r="D242" s="218" t="s">
        <v>149</v>
      </c>
      <c r="E242" s="204">
        <v>637015</v>
      </c>
      <c r="F242" s="204" t="s">
        <v>107</v>
      </c>
      <c r="G242" s="288">
        <v>160</v>
      </c>
      <c r="H242" s="288">
        <v>-64</v>
      </c>
      <c r="I242" s="338">
        <f t="shared" si="11"/>
        <v>96</v>
      </c>
      <c r="J242" s="462">
        <v>96</v>
      </c>
      <c r="K242" s="434">
        <f t="shared" si="10"/>
        <v>100</v>
      </c>
    </row>
    <row r="243" spans="1:11" ht="18.75">
      <c r="A243" s="137">
        <v>7</v>
      </c>
      <c r="B243" s="137">
        <v>5</v>
      </c>
      <c r="C243" s="139">
        <v>111</v>
      </c>
      <c r="D243" s="218" t="s">
        <v>149</v>
      </c>
      <c r="E243" s="204">
        <v>637016</v>
      </c>
      <c r="F243" s="204" t="s">
        <v>108</v>
      </c>
      <c r="G243" s="288">
        <v>400</v>
      </c>
      <c r="H243" s="288">
        <v>22</v>
      </c>
      <c r="I243" s="338">
        <f t="shared" si="11"/>
        <v>422</v>
      </c>
      <c r="J243" s="462">
        <v>422.99</v>
      </c>
      <c r="K243" s="434">
        <f t="shared" si="10"/>
        <v>100.23459715639811</v>
      </c>
    </row>
    <row r="244" spans="1:11" ht="18.75">
      <c r="A244" s="137">
        <v>7</v>
      </c>
      <c r="B244" s="137">
        <v>5</v>
      </c>
      <c r="C244" s="139">
        <v>41</v>
      </c>
      <c r="D244" s="218" t="s">
        <v>149</v>
      </c>
      <c r="E244" s="204">
        <v>642013</v>
      </c>
      <c r="F244" s="204" t="s">
        <v>136</v>
      </c>
      <c r="G244" s="288">
        <v>0</v>
      </c>
      <c r="H244" s="288"/>
      <c r="I244" s="338">
        <f t="shared" si="11"/>
        <v>0</v>
      </c>
      <c r="J244" s="462"/>
      <c r="K244" s="434"/>
    </row>
    <row r="245" spans="1:11" ht="18.75">
      <c r="A245" s="137">
        <v>7</v>
      </c>
      <c r="B245" s="137">
        <v>5</v>
      </c>
      <c r="C245" s="139" t="s">
        <v>202</v>
      </c>
      <c r="D245" s="218" t="s">
        <v>149</v>
      </c>
      <c r="E245" s="204">
        <v>642014</v>
      </c>
      <c r="F245" s="204" t="s">
        <v>176</v>
      </c>
      <c r="G245" s="288">
        <v>24</v>
      </c>
      <c r="H245" s="288"/>
      <c r="I245" s="338">
        <f t="shared" si="11"/>
        <v>24</v>
      </c>
      <c r="J245" s="462">
        <v>24.18</v>
      </c>
      <c r="K245" s="434">
        <f t="shared" si="10"/>
        <v>100.75</v>
      </c>
    </row>
    <row r="246" spans="1:11" ht="18.75">
      <c r="A246" s="137">
        <v>7</v>
      </c>
      <c r="B246" s="137">
        <v>5</v>
      </c>
      <c r="C246" s="139">
        <v>111</v>
      </c>
      <c r="D246" s="218" t="s">
        <v>149</v>
      </c>
      <c r="E246" s="204">
        <v>642014</v>
      </c>
      <c r="F246" s="204" t="s">
        <v>329</v>
      </c>
      <c r="G246" s="288"/>
      <c r="H246" s="288">
        <v>642</v>
      </c>
      <c r="I246" s="338">
        <f>G246+H246</f>
        <v>642</v>
      </c>
      <c r="J246" s="462">
        <v>641.1</v>
      </c>
      <c r="K246" s="434">
        <f t="shared" si="10"/>
        <v>99.85981308411215</v>
      </c>
    </row>
    <row r="247" spans="1:11" ht="18.75">
      <c r="A247" s="137">
        <v>7</v>
      </c>
      <c r="B247" s="137">
        <v>5</v>
      </c>
      <c r="C247" s="139">
        <v>111</v>
      </c>
      <c r="D247" s="218" t="s">
        <v>149</v>
      </c>
      <c r="E247" s="204">
        <v>642015</v>
      </c>
      <c r="F247" s="204" t="s">
        <v>11</v>
      </c>
      <c r="G247" s="288">
        <v>200</v>
      </c>
      <c r="H247" s="288">
        <v>61</v>
      </c>
      <c r="I247" s="338">
        <f t="shared" si="11"/>
        <v>261</v>
      </c>
      <c r="J247" s="462">
        <v>260.25</v>
      </c>
      <c r="K247" s="434">
        <f t="shared" si="10"/>
        <v>99.71264367816092</v>
      </c>
    </row>
    <row r="248" spans="1:11" ht="18.75">
      <c r="A248" s="137">
        <v>7</v>
      </c>
      <c r="B248" s="137">
        <v>5</v>
      </c>
      <c r="C248" s="139">
        <v>111</v>
      </c>
      <c r="D248" s="218" t="s">
        <v>149</v>
      </c>
      <c r="E248" s="204">
        <v>652026</v>
      </c>
      <c r="F248" s="204" t="s">
        <v>109</v>
      </c>
      <c r="G248" s="288">
        <v>2100</v>
      </c>
      <c r="H248" s="288">
        <v>-356</v>
      </c>
      <c r="I248" s="338">
        <f t="shared" si="11"/>
        <v>1744</v>
      </c>
      <c r="J248" s="462">
        <v>1743.35</v>
      </c>
      <c r="K248" s="434">
        <f t="shared" si="10"/>
        <v>99.96272935779817</v>
      </c>
    </row>
    <row r="249" spans="1:11" ht="18.75">
      <c r="A249" s="137">
        <v>7</v>
      </c>
      <c r="B249" s="137">
        <v>5</v>
      </c>
      <c r="C249" s="139">
        <v>41</v>
      </c>
      <c r="D249" s="218" t="s">
        <v>149</v>
      </c>
      <c r="E249" s="204">
        <v>652026</v>
      </c>
      <c r="F249" s="204" t="s">
        <v>109</v>
      </c>
      <c r="G249" s="288">
        <v>400</v>
      </c>
      <c r="H249" s="288">
        <v>-400</v>
      </c>
      <c r="I249" s="338">
        <f t="shared" si="11"/>
        <v>0</v>
      </c>
      <c r="J249" s="462"/>
      <c r="K249" s="434"/>
    </row>
    <row r="250" spans="1:11" ht="18.75">
      <c r="A250" s="248">
        <v>7</v>
      </c>
      <c r="B250" s="248">
        <v>6</v>
      </c>
      <c r="C250" s="258"/>
      <c r="D250" s="259"/>
      <c r="E250" s="261"/>
      <c r="F250" s="261" t="s">
        <v>274</v>
      </c>
      <c r="G250" s="294">
        <f>SUM(G251:G257)</f>
        <v>8819</v>
      </c>
      <c r="H250" s="294">
        <f>SUM(H251:H257)</f>
        <v>-713</v>
      </c>
      <c r="I250" s="284">
        <f t="shared" si="11"/>
        <v>8106</v>
      </c>
      <c r="J250" s="461">
        <f>SUM(J251:J257)</f>
        <v>7837.09</v>
      </c>
      <c r="K250" s="439">
        <f t="shared" si="10"/>
        <v>96.68258080434246</v>
      </c>
    </row>
    <row r="251" spans="1:11" ht="18.75">
      <c r="A251" s="137">
        <v>7</v>
      </c>
      <c r="B251" s="137">
        <v>6</v>
      </c>
      <c r="C251" s="139">
        <v>41</v>
      </c>
      <c r="D251" s="218" t="s">
        <v>149</v>
      </c>
      <c r="E251" s="204">
        <v>61</v>
      </c>
      <c r="F251" s="204" t="s">
        <v>110</v>
      </c>
      <c r="G251" s="288">
        <v>6207</v>
      </c>
      <c r="H251" s="288">
        <v>-854</v>
      </c>
      <c r="I251" s="286">
        <f t="shared" si="11"/>
        <v>5353</v>
      </c>
      <c r="J251" s="464">
        <v>5345.69</v>
      </c>
      <c r="K251" s="433">
        <f t="shared" si="10"/>
        <v>99.86344106108723</v>
      </c>
    </row>
    <row r="252" spans="1:11" ht="18.75">
      <c r="A252" s="137">
        <v>7</v>
      </c>
      <c r="B252" s="137">
        <v>6</v>
      </c>
      <c r="C252" s="139">
        <v>111</v>
      </c>
      <c r="D252" s="218" t="s">
        <v>149</v>
      </c>
      <c r="E252" s="204">
        <v>61</v>
      </c>
      <c r="F252" s="204" t="s">
        <v>110</v>
      </c>
      <c r="G252" s="288"/>
      <c r="H252" s="288">
        <v>426</v>
      </c>
      <c r="I252" s="286">
        <f>G252+H252</f>
        <v>426</v>
      </c>
      <c r="J252" s="464">
        <v>218.16</v>
      </c>
      <c r="K252" s="433">
        <f t="shared" si="10"/>
        <v>51.2112676056338</v>
      </c>
    </row>
    <row r="253" spans="1:11" ht="18.75">
      <c r="A253" s="137">
        <v>7</v>
      </c>
      <c r="B253" s="137">
        <v>6</v>
      </c>
      <c r="C253" s="139">
        <v>41</v>
      </c>
      <c r="D253" s="218" t="s">
        <v>149</v>
      </c>
      <c r="E253" s="204">
        <v>62</v>
      </c>
      <c r="F253" s="204" t="s">
        <v>58</v>
      </c>
      <c r="G253" s="288">
        <v>2172</v>
      </c>
      <c r="H253" s="288">
        <v>-272</v>
      </c>
      <c r="I253" s="286">
        <f t="shared" si="11"/>
        <v>1900</v>
      </c>
      <c r="J253" s="464">
        <v>1868.05</v>
      </c>
      <c r="K253" s="433">
        <f t="shared" si="10"/>
        <v>98.31842105263158</v>
      </c>
    </row>
    <row r="254" spans="1:11" ht="18.75">
      <c r="A254" s="137">
        <v>7</v>
      </c>
      <c r="B254" s="137">
        <v>6</v>
      </c>
      <c r="C254" s="488">
        <v>111</v>
      </c>
      <c r="D254" s="218" t="s">
        <v>149</v>
      </c>
      <c r="E254" s="204">
        <v>62</v>
      </c>
      <c r="F254" s="204" t="s">
        <v>58</v>
      </c>
      <c r="G254" s="288"/>
      <c r="H254" s="288">
        <v>79</v>
      </c>
      <c r="I254" s="286">
        <f>G254+H254</f>
        <v>79</v>
      </c>
      <c r="J254" s="464">
        <v>76.26</v>
      </c>
      <c r="K254" s="433">
        <f t="shared" si="10"/>
        <v>96.53164556962027</v>
      </c>
    </row>
    <row r="255" spans="1:11" ht="18.75">
      <c r="A255" s="137">
        <v>7</v>
      </c>
      <c r="B255" s="137">
        <v>6</v>
      </c>
      <c r="C255" s="139">
        <v>41</v>
      </c>
      <c r="D255" s="218" t="s">
        <v>149</v>
      </c>
      <c r="E255" s="204">
        <v>633006</v>
      </c>
      <c r="F255" s="204" t="s">
        <v>111</v>
      </c>
      <c r="G255" s="288">
        <v>290</v>
      </c>
      <c r="H255" s="288">
        <v>-206</v>
      </c>
      <c r="I255" s="286">
        <f t="shared" si="11"/>
        <v>84</v>
      </c>
      <c r="J255" s="464">
        <v>83.43</v>
      </c>
      <c r="K255" s="433">
        <f t="shared" si="10"/>
        <v>99.32142857142858</v>
      </c>
    </row>
    <row r="256" spans="1:11" ht="18.75">
      <c r="A256" s="137">
        <v>7</v>
      </c>
      <c r="B256" s="137">
        <v>6</v>
      </c>
      <c r="C256" s="139">
        <v>41</v>
      </c>
      <c r="D256" s="218" t="s">
        <v>149</v>
      </c>
      <c r="E256" s="204">
        <v>637002</v>
      </c>
      <c r="F256" s="204" t="s">
        <v>137</v>
      </c>
      <c r="G256" s="288">
        <v>70</v>
      </c>
      <c r="H256" s="288">
        <v>114</v>
      </c>
      <c r="I256" s="286">
        <f t="shared" si="11"/>
        <v>184</v>
      </c>
      <c r="J256" s="464">
        <v>183.1</v>
      </c>
      <c r="K256" s="433">
        <f t="shared" si="10"/>
        <v>99.51086956521739</v>
      </c>
    </row>
    <row r="257" spans="1:11" ht="18.75">
      <c r="A257" s="137">
        <v>7</v>
      </c>
      <c r="B257" s="137">
        <v>6</v>
      </c>
      <c r="C257" s="139">
        <v>41</v>
      </c>
      <c r="D257" s="218" t="s">
        <v>149</v>
      </c>
      <c r="E257" s="204">
        <v>637016</v>
      </c>
      <c r="F257" s="204" t="s">
        <v>108</v>
      </c>
      <c r="G257" s="288">
        <v>80</v>
      </c>
      <c r="H257" s="288"/>
      <c r="I257" s="286">
        <f t="shared" si="11"/>
        <v>80</v>
      </c>
      <c r="J257" s="464">
        <v>62.4</v>
      </c>
      <c r="K257" s="433">
        <f t="shared" si="10"/>
        <v>78</v>
      </c>
    </row>
    <row r="258" spans="1:11" ht="18.75">
      <c r="A258" s="226">
        <v>8</v>
      </c>
      <c r="B258" s="240"/>
      <c r="C258" s="223"/>
      <c r="D258" s="224"/>
      <c r="E258" s="228"/>
      <c r="F258" s="226" t="s">
        <v>232</v>
      </c>
      <c r="G258" s="291">
        <f>SUM(G259+G261)</f>
        <v>12550</v>
      </c>
      <c r="H258" s="291">
        <f>SUM(H259+H261)</f>
        <v>1262</v>
      </c>
      <c r="I258" s="292">
        <f t="shared" si="11"/>
        <v>13812</v>
      </c>
      <c r="J258" s="467">
        <f>J259+J261</f>
        <v>13798.05</v>
      </c>
      <c r="K258" s="440">
        <f t="shared" si="10"/>
        <v>99.89900086880972</v>
      </c>
    </row>
    <row r="259" spans="1:11" ht="18.75">
      <c r="A259" s="264">
        <v>8</v>
      </c>
      <c r="B259" s="248">
        <v>1</v>
      </c>
      <c r="C259" s="265"/>
      <c r="D259" s="259"/>
      <c r="E259" s="266"/>
      <c r="F259" s="261" t="s">
        <v>275</v>
      </c>
      <c r="G259" s="294">
        <f>SUM(G260)</f>
        <v>8000</v>
      </c>
      <c r="H259" s="294">
        <f>SUM(H260)</f>
        <v>0</v>
      </c>
      <c r="I259" s="284">
        <f t="shared" si="11"/>
        <v>8000</v>
      </c>
      <c r="J259" s="461">
        <f>SUM(J260)</f>
        <v>8000</v>
      </c>
      <c r="K259" s="439">
        <f t="shared" si="10"/>
        <v>100</v>
      </c>
    </row>
    <row r="260" spans="1:11" ht="18.75">
      <c r="A260" s="137">
        <v>8</v>
      </c>
      <c r="B260" s="137">
        <v>1</v>
      </c>
      <c r="C260" s="202">
        <v>41</v>
      </c>
      <c r="D260" s="218" t="s">
        <v>187</v>
      </c>
      <c r="E260" s="106">
        <v>642001</v>
      </c>
      <c r="F260" s="204" t="s">
        <v>233</v>
      </c>
      <c r="G260" s="295">
        <v>8000</v>
      </c>
      <c r="H260" s="295">
        <v>0</v>
      </c>
      <c r="I260" s="286">
        <f t="shared" si="11"/>
        <v>8000</v>
      </c>
      <c r="J260" s="464">
        <v>8000</v>
      </c>
      <c r="K260" s="433">
        <f t="shared" si="10"/>
        <v>100</v>
      </c>
    </row>
    <row r="261" spans="1:11" ht="18.75">
      <c r="A261" s="248">
        <v>8</v>
      </c>
      <c r="B261" s="248">
        <v>2</v>
      </c>
      <c r="C261" s="265"/>
      <c r="D261" s="259"/>
      <c r="E261" s="266"/>
      <c r="F261" s="261" t="s">
        <v>276</v>
      </c>
      <c r="G261" s="294">
        <f>SUM(G262:G266)</f>
        <v>4550</v>
      </c>
      <c r="H261" s="294">
        <f>SUM(H262:H266)</f>
        <v>1262</v>
      </c>
      <c r="I261" s="284">
        <f t="shared" si="11"/>
        <v>5812</v>
      </c>
      <c r="J261" s="461">
        <f>SUM(J262:J266)</f>
        <v>5798.05</v>
      </c>
      <c r="K261" s="439">
        <f t="shared" si="10"/>
        <v>99.75997935306263</v>
      </c>
    </row>
    <row r="262" spans="1:11" ht="18.75">
      <c r="A262" s="137">
        <v>8</v>
      </c>
      <c r="B262" s="137">
        <v>2</v>
      </c>
      <c r="C262" s="139">
        <v>41</v>
      </c>
      <c r="D262" s="218" t="s">
        <v>147</v>
      </c>
      <c r="E262" s="93">
        <v>632001</v>
      </c>
      <c r="F262" s="204" t="s">
        <v>69</v>
      </c>
      <c r="G262" s="288">
        <v>3870</v>
      </c>
      <c r="H262" s="288">
        <v>-179</v>
      </c>
      <c r="I262" s="338">
        <f t="shared" si="11"/>
        <v>3691</v>
      </c>
      <c r="J262" s="462">
        <v>3679.27</v>
      </c>
      <c r="K262" s="434">
        <f t="shared" si="10"/>
        <v>99.68219994581415</v>
      </c>
    </row>
    <row r="263" spans="1:11" ht="18.75">
      <c r="A263" s="137">
        <v>8</v>
      </c>
      <c r="B263" s="137">
        <v>2</v>
      </c>
      <c r="C263" s="139">
        <v>72</v>
      </c>
      <c r="D263" s="218" t="s">
        <v>147</v>
      </c>
      <c r="E263" s="93">
        <v>632001</v>
      </c>
      <c r="F263" s="204" t="s">
        <v>69</v>
      </c>
      <c r="G263" s="288"/>
      <c r="H263" s="288">
        <v>786</v>
      </c>
      <c r="I263" s="338">
        <f>G263+H263</f>
        <v>786</v>
      </c>
      <c r="J263" s="462">
        <v>786</v>
      </c>
      <c r="K263" s="434">
        <f t="shared" si="10"/>
        <v>100</v>
      </c>
    </row>
    <row r="264" spans="1:11" ht="18.75">
      <c r="A264" s="137">
        <v>8</v>
      </c>
      <c r="B264" s="137">
        <v>2</v>
      </c>
      <c r="C264" s="138">
        <v>41</v>
      </c>
      <c r="D264" s="218" t="s">
        <v>147</v>
      </c>
      <c r="E264" s="92">
        <v>633006</v>
      </c>
      <c r="F264" s="78" t="s">
        <v>1</v>
      </c>
      <c r="G264" s="290">
        <v>200</v>
      </c>
      <c r="H264" s="290">
        <v>345</v>
      </c>
      <c r="I264" s="339">
        <f t="shared" si="11"/>
        <v>545</v>
      </c>
      <c r="J264" s="452">
        <v>544.08</v>
      </c>
      <c r="K264" s="438">
        <f t="shared" si="10"/>
        <v>99.83119266055046</v>
      </c>
    </row>
    <row r="265" spans="1:11" ht="18.75">
      <c r="A265" s="137">
        <v>8</v>
      </c>
      <c r="B265" s="137">
        <v>2</v>
      </c>
      <c r="C265" s="138">
        <v>41</v>
      </c>
      <c r="D265" s="218" t="s">
        <v>147</v>
      </c>
      <c r="E265" s="92">
        <v>633015</v>
      </c>
      <c r="F265" s="78" t="s">
        <v>94</v>
      </c>
      <c r="G265" s="290">
        <v>180</v>
      </c>
      <c r="H265" s="290">
        <v>490</v>
      </c>
      <c r="I265" s="339">
        <f t="shared" si="11"/>
        <v>670</v>
      </c>
      <c r="J265" s="452">
        <v>668.7</v>
      </c>
      <c r="K265" s="438">
        <f t="shared" si="10"/>
        <v>99.80597014925374</v>
      </c>
    </row>
    <row r="266" spans="1:11" ht="18.75">
      <c r="A266" s="137">
        <v>8</v>
      </c>
      <c r="B266" s="137">
        <v>2</v>
      </c>
      <c r="C266" s="138">
        <v>41</v>
      </c>
      <c r="D266" s="218" t="s">
        <v>147</v>
      </c>
      <c r="E266" s="92">
        <v>637002</v>
      </c>
      <c r="F266" s="78" t="s">
        <v>96</v>
      </c>
      <c r="G266" s="290">
        <v>300</v>
      </c>
      <c r="H266" s="290">
        <v>-180</v>
      </c>
      <c r="I266" s="338">
        <f t="shared" si="11"/>
        <v>120</v>
      </c>
      <c r="J266" s="462">
        <v>120</v>
      </c>
      <c r="K266" s="434">
        <f t="shared" si="10"/>
        <v>100</v>
      </c>
    </row>
    <row r="267" spans="1:11" ht="23.25" customHeight="1">
      <c r="A267" s="226">
        <v>9</v>
      </c>
      <c r="B267" s="240"/>
      <c r="C267" s="223"/>
      <c r="D267" s="224"/>
      <c r="E267" s="228"/>
      <c r="F267" s="226" t="s">
        <v>234</v>
      </c>
      <c r="G267" s="291">
        <f>SUM(G268+G279+G282+G285+G287+G289)</f>
        <v>32035</v>
      </c>
      <c r="H267" s="291">
        <f>SUM(H268+H279+H282+H285+H287+H289)</f>
        <v>-3535</v>
      </c>
      <c r="I267" s="292">
        <f t="shared" si="11"/>
        <v>28500</v>
      </c>
      <c r="J267" s="467">
        <f>J268+J279+J282+J285+J287+J289</f>
        <v>26943.730000000003</v>
      </c>
      <c r="K267" s="440">
        <f t="shared" si="10"/>
        <v>94.53940350877194</v>
      </c>
    </row>
    <row r="268" spans="1:11" ht="15" customHeight="1">
      <c r="A268" s="264">
        <v>9</v>
      </c>
      <c r="B268" s="248">
        <v>1</v>
      </c>
      <c r="C268" s="265"/>
      <c r="D268" s="259"/>
      <c r="E268" s="266"/>
      <c r="F268" s="261" t="s">
        <v>277</v>
      </c>
      <c r="G268" s="294">
        <f>SUM(G269:G278)</f>
        <v>20715</v>
      </c>
      <c r="H268" s="294">
        <f>SUM(H269:H278)</f>
        <v>-297</v>
      </c>
      <c r="I268" s="284">
        <f>G268+H268</f>
        <v>20418</v>
      </c>
      <c r="J268" s="461">
        <f>SUM(J269:J278)</f>
        <v>20361.32</v>
      </c>
      <c r="K268" s="439">
        <f aca="true" t="shared" si="12" ref="K268:K326">J268/I268*100</f>
        <v>99.72240180233128</v>
      </c>
    </row>
    <row r="269" spans="1:11" ht="15" customHeight="1">
      <c r="A269" s="137">
        <v>9</v>
      </c>
      <c r="B269" s="137">
        <v>1</v>
      </c>
      <c r="C269" s="139">
        <v>41</v>
      </c>
      <c r="D269" s="218" t="s">
        <v>188</v>
      </c>
      <c r="E269" s="93">
        <v>632001</v>
      </c>
      <c r="F269" s="204" t="s">
        <v>80</v>
      </c>
      <c r="G269" s="340">
        <v>150</v>
      </c>
      <c r="H269" s="340"/>
      <c r="I269" s="338">
        <f>G269+H269</f>
        <v>150</v>
      </c>
      <c r="J269" s="462">
        <v>148.95</v>
      </c>
      <c r="K269" s="434">
        <f t="shared" si="12"/>
        <v>99.29999999999998</v>
      </c>
    </row>
    <row r="270" spans="1:11" ht="18.75">
      <c r="A270" s="137">
        <v>9</v>
      </c>
      <c r="B270" s="137">
        <v>1</v>
      </c>
      <c r="C270" s="138">
        <v>41</v>
      </c>
      <c r="D270" s="221" t="s">
        <v>235</v>
      </c>
      <c r="E270" s="92">
        <v>633009</v>
      </c>
      <c r="F270" s="227" t="s">
        <v>2</v>
      </c>
      <c r="G270" s="287">
        <v>300</v>
      </c>
      <c r="H270" s="290">
        <v>44</v>
      </c>
      <c r="I270" s="339">
        <f t="shared" si="11"/>
        <v>344</v>
      </c>
      <c r="J270" s="452">
        <v>343.62</v>
      </c>
      <c r="K270" s="438">
        <f t="shared" si="12"/>
        <v>99.88953488372093</v>
      </c>
    </row>
    <row r="271" spans="1:11" ht="18.75">
      <c r="A271" s="137">
        <v>9</v>
      </c>
      <c r="B271" s="137">
        <v>1</v>
      </c>
      <c r="C271" s="138">
        <v>41</v>
      </c>
      <c r="D271" s="221" t="s">
        <v>235</v>
      </c>
      <c r="E271" s="92">
        <v>633006</v>
      </c>
      <c r="F271" s="308" t="s">
        <v>327</v>
      </c>
      <c r="G271" s="287"/>
      <c r="H271" s="290">
        <v>22</v>
      </c>
      <c r="I271" s="339">
        <f t="shared" si="11"/>
        <v>22</v>
      </c>
      <c r="J271" s="452">
        <v>21.1</v>
      </c>
      <c r="K271" s="438">
        <f t="shared" si="12"/>
        <v>95.9090909090909</v>
      </c>
    </row>
    <row r="272" spans="1:11" ht="18.75">
      <c r="A272" s="137">
        <v>9</v>
      </c>
      <c r="B272" s="137">
        <v>1</v>
      </c>
      <c r="C272" s="139">
        <v>41</v>
      </c>
      <c r="D272" s="218" t="s">
        <v>188</v>
      </c>
      <c r="E272" s="93">
        <v>632001</v>
      </c>
      <c r="F272" s="204" t="s">
        <v>69</v>
      </c>
      <c r="G272" s="288">
        <v>16100</v>
      </c>
      <c r="H272" s="288">
        <v>-2405</v>
      </c>
      <c r="I272" s="339">
        <f t="shared" si="11"/>
        <v>13695</v>
      </c>
      <c r="J272" s="452">
        <v>13687.67</v>
      </c>
      <c r="K272" s="438">
        <f t="shared" si="12"/>
        <v>99.94647681635634</v>
      </c>
    </row>
    <row r="273" spans="1:11" ht="18.75">
      <c r="A273" s="137">
        <v>9</v>
      </c>
      <c r="B273" s="137">
        <v>1</v>
      </c>
      <c r="C273" s="139">
        <v>72</v>
      </c>
      <c r="D273" s="218" t="s">
        <v>188</v>
      </c>
      <c r="E273" s="93">
        <v>632001</v>
      </c>
      <c r="F273" s="204" t="s">
        <v>355</v>
      </c>
      <c r="G273" s="288"/>
      <c r="H273" s="288">
        <v>5239</v>
      </c>
      <c r="I273" s="339">
        <f>G273+H273</f>
        <v>5239</v>
      </c>
      <c r="J273" s="452">
        <v>5239</v>
      </c>
      <c r="K273" s="438">
        <f t="shared" si="12"/>
        <v>100</v>
      </c>
    </row>
    <row r="274" spans="1:11" ht="18.75">
      <c r="A274" s="137">
        <v>9</v>
      </c>
      <c r="B274" s="137">
        <v>1</v>
      </c>
      <c r="C274" s="139">
        <v>41</v>
      </c>
      <c r="D274" s="218" t="s">
        <v>188</v>
      </c>
      <c r="E274" s="93" t="s">
        <v>319</v>
      </c>
      <c r="F274" s="204" t="s">
        <v>1</v>
      </c>
      <c r="G274" s="288">
        <v>3550</v>
      </c>
      <c r="H274" s="352">
        <v>-3140</v>
      </c>
      <c r="I274" s="376">
        <f t="shared" si="11"/>
        <v>410</v>
      </c>
      <c r="J274" s="470">
        <v>373.86</v>
      </c>
      <c r="K274" s="443">
        <f t="shared" si="12"/>
        <v>91.18536585365854</v>
      </c>
    </row>
    <row r="275" spans="1:11" ht="18.75">
      <c r="A275" s="137">
        <v>9</v>
      </c>
      <c r="B275" s="137">
        <v>1</v>
      </c>
      <c r="C275" s="138">
        <v>41</v>
      </c>
      <c r="D275" s="218" t="s">
        <v>188</v>
      </c>
      <c r="E275" s="92">
        <v>635006</v>
      </c>
      <c r="F275" s="78" t="s">
        <v>92</v>
      </c>
      <c r="G275" s="290">
        <v>200</v>
      </c>
      <c r="H275" s="290">
        <v>-182</v>
      </c>
      <c r="I275" s="338">
        <f t="shared" si="11"/>
        <v>18</v>
      </c>
      <c r="J275" s="462">
        <v>18</v>
      </c>
      <c r="K275" s="434">
        <f t="shared" si="12"/>
        <v>100</v>
      </c>
    </row>
    <row r="276" spans="1:11" ht="18.75">
      <c r="A276" s="137">
        <v>9</v>
      </c>
      <c r="B276" s="137">
        <v>1</v>
      </c>
      <c r="C276" s="138">
        <v>41</v>
      </c>
      <c r="D276" s="218" t="s">
        <v>188</v>
      </c>
      <c r="E276" s="92" t="s">
        <v>84</v>
      </c>
      <c r="F276" s="78" t="s">
        <v>62</v>
      </c>
      <c r="G276" s="290">
        <v>50</v>
      </c>
      <c r="H276" s="290"/>
      <c r="I276" s="338">
        <f t="shared" si="11"/>
        <v>50</v>
      </c>
      <c r="J276" s="462">
        <v>43.62</v>
      </c>
      <c r="K276" s="434">
        <f t="shared" si="12"/>
        <v>87.24</v>
      </c>
    </row>
    <row r="277" spans="1:11" ht="18.75">
      <c r="A277" s="137">
        <v>9</v>
      </c>
      <c r="B277" s="137">
        <v>1</v>
      </c>
      <c r="C277" s="138">
        <v>41</v>
      </c>
      <c r="D277" s="218" t="s">
        <v>188</v>
      </c>
      <c r="E277" s="92" t="s">
        <v>82</v>
      </c>
      <c r="F277" s="78" t="s">
        <v>85</v>
      </c>
      <c r="G277" s="290">
        <v>200</v>
      </c>
      <c r="H277" s="290">
        <v>-200</v>
      </c>
      <c r="I277" s="338">
        <f t="shared" si="11"/>
        <v>0</v>
      </c>
      <c r="J277" s="462"/>
      <c r="K277" s="434"/>
    </row>
    <row r="278" spans="1:11" ht="18.75">
      <c r="A278" s="137">
        <v>9</v>
      </c>
      <c r="B278" s="137">
        <v>1</v>
      </c>
      <c r="C278" s="138">
        <v>41</v>
      </c>
      <c r="D278" s="218" t="s">
        <v>188</v>
      </c>
      <c r="E278" s="92">
        <v>637005</v>
      </c>
      <c r="F278" s="78" t="s">
        <v>93</v>
      </c>
      <c r="G278" s="290">
        <v>165</v>
      </c>
      <c r="H278" s="290">
        <v>325</v>
      </c>
      <c r="I278" s="338">
        <f t="shared" si="11"/>
        <v>490</v>
      </c>
      <c r="J278" s="462">
        <v>485.5</v>
      </c>
      <c r="K278" s="434">
        <f t="shared" si="12"/>
        <v>99.08163265306122</v>
      </c>
    </row>
    <row r="279" spans="1:11" ht="18.75">
      <c r="A279" s="248">
        <v>9</v>
      </c>
      <c r="B279" s="248">
        <v>2</v>
      </c>
      <c r="C279" s="258"/>
      <c r="D279" s="259"/>
      <c r="E279" s="266"/>
      <c r="F279" s="261" t="s">
        <v>278</v>
      </c>
      <c r="G279" s="294">
        <f>SUM(G280:G281)</f>
        <v>3100</v>
      </c>
      <c r="H279" s="294">
        <f>SUM(H280:H281)</f>
        <v>18</v>
      </c>
      <c r="I279" s="284">
        <f t="shared" si="11"/>
        <v>3118</v>
      </c>
      <c r="J279" s="461">
        <f>SUM(J280)</f>
        <v>3118.9</v>
      </c>
      <c r="K279" s="439">
        <f t="shared" si="12"/>
        <v>100.0288646568313</v>
      </c>
    </row>
    <row r="280" spans="1:11" ht="18.75">
      <c r="A280" s="137">
        <v>9</v>
      </c>
      <c r="B280" s="137">
        <v>2</v>
      </c>
      <c r="C280" s="138">
        <v>41</v>
      </c>
      <c r="D280" s="218" t="s">
        <v>188</v>
      </c>
      <c r="E280" s="107">
        <v>637002</v>
      </c>
      <c r="F280" s="78" t="s">
        <v>236</v>
      </c>
      <c r="G280" s="290">
        <v>2900</v>
      </c>
      <c r="H280" s="290">
        <v>218</v>
      </c>
      <c r="I280" s="338">
        <f t="shared" si="11"/>
        <v>3118</v>
      </c>
      <c r="J280" s="462">
        <v>3118.9</v>
      </c>
      <c r="K280" s="434">
        <f t="shared" si="12"/>
        <v>100.0288646568313</v>
      </c>
    </row>
    <row r="281" spans="1:11" ht="18.75">
      <c r="A281" s="137">
        <v>9</v>
      </c>
      <c r="B281" s="137">
        <v>2</v>
      </c>
      <c r="C281" s="138">
        <v>41</v>
      </c>
      <c r="D281" s="218" t="s">
        <v>188</v>
      </c>
      <c r="E281" s="107">
        <v>637004</v>
      </c>
      <c r="F281" s="78" t="s">
        <v>236</v>
      </c>
      <c r="G281" s="290">
        <v>200</v>
      </c>
      <c r="H281" s="290">
        <v>-200</v>
      </c>
      <c r="I281" s="286">
        <f t="shared" si="11"/>
        <v>0</v>
      </c>
      <c r="J281" s="464"/>
      <c r="K281" s="433"/>
    </row>
    <row r="282" spans="1:11" ht="18.75">
      <c r="A282" s="248">
        <v>9</v>
      </c>
      <c r="B282" s="248">
        <v>3</v>
      </c>
      <c r="C282" s="258"/>
      <c r="D282" s="259"/>
      <c r="E282" s="266"/>
      <c r="F282" s="261" t="s">
        <v>279</v>
      </c>
      <c r="G282" s="294">
        <f>SUM(G283)</f>
        <v>330</v>
      </c>
      <c r="H282" s="294">
        <f>SUM(H283+H284)</f>
        <v>-255</v>
      </c>
      <c r="I282" s="284">
        <f t="shared" si="11"/>
        <v>75</v>
      </c>
      <c r="J282" s="461">
        <f>SUM(J283:J284)</f>
        <v>75</v>
      </c>
      <c r="K282" s="439">
        <f t="shared" si="12"/>
        <v>100</v>
      </c>
    </row>
    <row r="283" spans="1:11" ht="18.75">
      <c r="A283" s="137">
        <v>9</v>
      </c>
      <c r="B283" s="137">
        <v>3</v>
      </c>
      <c r="C283" s="138">
        <v>41</v>
      </c>
      <c r="D283" s="221" t="s">
        <v>187</v>
      </c>
      <c r="E283" s="107">
        <v>637002</v>
      </c>
      <c r="F283" s="78" t="s">
        <v>237</v>
      </c>
      <c r="G283" s="290">
        <v>330</v>
      </c>
      <c r="H283" s="290">
        <v>-255</v>
      </c>
      <c r="I283" s="286">
        <f t="shared" si="11"/>
        <v>75</v>
      </c>
      <c r="J283" s="464">
        <v>75</v>
      </c>
      <c r="K283" s="433">
        <f t="shared" si="12"/>
        <v>100</v>
      </c>
    </row>
    <row r="284" spans="1:11" ht="18.75">
      <c r="A284" s="137">
        <v>9</v>
      </c>
      <c r="B284" s="137">
        <v>3</v>
      </c>
      <c r="C284" s="138">
        <v>41</v>
      </c>
      <c r="D284" s="221" t="s">
        <v>187</v>
      </c>
      <c r="E284" s="107">
        <v>63</v>
      </c>
      <c r="F284" s="78" t="s">
        <v>317</v>
      </c>
      <c r="G284" s="290"/>
      <c r="H284" s="305"/>
      <c r="I284" s="307">
        <f t="shared" si="11"/>
        <v>0</v>
      </c>
      <c r="J284" s="475"/>
      <c r="K284" s="448"/>
    </row>
    <row r="285" spans="1:11" ht="18.75">
      <c r="A285" s="248">
        <v>9</v>
      </c>
      <c r="B285" s="248">
        <v>4</v>
      </c>
      <c r="C285" s="258"/>
      <c r="D285" s="259"/>
      <c r="E285" s="266"/>
      <c r="F285" s="261" t="s">
        <v>280</v>
      </c>
      <c r="G285" s="294">
        <f>SUM(G286)</f>
        <v>330</v>
      </c>
      <c r="H285" s="294">
        <f>SUM(H286)</f>
        <v>-254</v>
      </c>
      <c r="I285" s="284">
        <f t="shared" si="11"/>
        <v>76</v>
      </c>
      <c r="J285" s="461">
        <f>SUM(J286)</f>
        <v>75.99</v>
      </c>
      <c r="K285" s="439">
        <f t="shared" si="12"/>
        <v>99.98684210526315</v>
      </c>
    </row>
    <row r="286" spans="1:11" ht="18.75">
      <c r="A286" s="137">
        <v>9</v>
      </c>
      <c r="B286" s="137">
        <v>4</v>
      </c>
      <c r="C286" s="138">
        <v>41</v>
      </c>
      <c r="D286" s="221" t="s">
        <v>187</v>
      </c>
      <c r="E286" s="107">
        <v>637002</v>
      </c>
      <c r="F286" s="78" t="s">
        <v>238</v>
      </c>
      <c r="G286" s="290">
        <v>330</v>
      </c>
      <c r="H286" s="290">
        <v>-254</v>
      </c>
      <c r="I286" s="286">
        <f t="shared" si="11"/>
        <v>76</v>
      </c>
      <c r="J286" s="464">
        <v>75.99</v>
      </c>
      <c r="K286" s="433">
        <f t="shared" si="12"/>
        <v>99.98684210526315</v>
      </c>
    </row>
    <row r="287" spans="1:11" ht="18.75">
      <c r="A287" s="248">
        <v>9</v>
      </c>
      <c r="B287" s="248">
        <v>5</v>
      </c>
      <c r="C287" s="258"/>
      <c r="D287" s="259"/>
      <c r="E287" s="266"/>
      <c r="F287" s="261" t="s">
        <v>281</v>
      </c>
      <c r="G287" s="294">
        <f>SUM(G288)</f>
        <v>1830</v>
      </c>
      <c r="H287" s="294">
        <f>SUM(H288)</f>
        <v>3</v>
      </c>
      <c r="I287" s="284">
        <f t="shared" si="11"/>
        <v>1833</v>
      </c>
      <c r="J287" s="461">
        <f>SUM(J288)</f>
        <v>332.5</v>
      </c>
      <c r="K287" s="439">
        <f t="shared" si="12"/>
        <v>18.139661756683033</v>
      </c>
    </row>
    <row r="288" spans="1:11" ht="18.75">
      <c r="A288" s="137">
        <v>9</v>
      </c>
      <c r="B288" s="137">
        <v>5</v>
      </c>
      <c r="C288" s="138">
        <v>41</v>
      </c>
      <c r="D288" s="221" t="s">
        <v>187</v>
      </c>
      <c r="E288" s="107">
        <v>642001</v>
      </c>
      <c r="F288" s="78" t="s">
        <v>240</v>
      </c>
      <c r="G288" s="290">
        <v>1830</v>
      </c>
      <c r="H288" s="290">
        <v>3</v>
      </c>
      <c r="I288" s="286">
        <f t="shared" si="11"/>
        <v>1833</v>
      </c>
      <c r="J288" s="464">
        <v>332.5</v>
      </c>
      <c r="K288" s="433">
        <f t="shared" si="12"/>
        <v>18.139661756683033</v>
      </c>
    </row>
    <row r="289" spans="1:11" ht="18.75">
      <c r="A289" s="248">
        <v>9</v>
      </c>
      <c r="B289" s="248">
        <v>6</v>
      </c>
      <c r="C289" s="258"/>
      <c r="D289" s="259"/>
      <c r="E289" s="266"/>
      <c r="F289" s="261" t="s">
        <v>294</v>
      </c>
      <c r="G289" s="294">
        <f>SUM(G290:G292)</f>
        <v>5730</v>
      </c>
      <c r="H289" s="294">
        <f>SUM(H290:H292)</f>
        <v>-2750</v>
      </c>
      <c r="I289" s="284">
        <f>SUM(I290:I292)</f>
        <v>2980</v>
      </c>
      <c r="J289" s="461">
        <f>SUM(J290:J292)</f>
        <v>2980.02</v>
      </c>
      <c r="K289" s="439">
        <f t="shared" si="12"/>
        <v>100.0006711409396</v>
      </c>
    </row>
    <row r="290" spans="1:11" ht="18.75">
      <c r="A290" s="137">
        <v>9</v>
      </c>
      <c r="B290" s="137">
        <v>6</v>
      </c>
      <c r="C290" s="138">
        <v>41</v>
      </c>
      <c r="D290" s="221" t="s">
        <v>187</v>
      </c>
      <c r="E290" s="107">
        <v>637002</v>
      </c>
      <c r="F290" s="78" t="s">
        <v>239</v>
      </c>
      <c r="G290" s="290">
        <v>2190</v>
      </c>
      <c r="H290" s="290">
        <v>-1730</v>
      </c>
      <c r="I290" s="286">
        <f t="shared" si="11"/>
        <v>460</v>
      </c>
      <c r="J290" s="464">
        <v>461.62</v>
      </c>
      <c r="K290" s="433">
        <f t="shared" si="12"/>
        <v>100.35217391304347</v>
      </c>
    </row>
    <row r="291" spans="1:11" ht="18.75">
      <c r="A291" s="137">
        <v>9</v>
      </c>
      <c r="B291" s="137">
        <v>6</v>
      </c>
      <c r="C291" s="138">
        <v>41</v>
      </c>
      <c r="D291" s="221" t="s">
        <v>187</v>
      </c>
      <c r="E291" s="107">
        <v>642001</v>
      </c>
      <c r="F291" s="78" t="s">
        <v>344</v>
      </c>
      <c r="G291" s="290">
        <v>2540</v>
      </c>
      <c r="H291" s="290">
        <v>-20</v>
      </c>
      <c r="I291" s="286">
        <f t="shared" si="11"/>
        <v>2520</v>
      </c>
      <c r="J291" s="464">
        <v>2518.4</v>
      </c>
      <c r="K291" s="433">
        <f t="shared" si="12"/>
        <v>99.93650793650795</v>
      </c>
    </row>
    <row r="292" spans="1:11" ht="18.75">
      <c r="A292" s="306">
        <v>9</v>
      </c>
      <c r="B292" s="137">
        <v>6</v>
      </c>
      <c r="C292" s="138">
        <v>41</v>
      </c>
      <c r="D292" s="221" t="s">
        <v>187</v>
      </c>
      <c r="E292" s="107">
        <v>642007</v>
      </c>
      <c r="F292" s="78" t="s">
        <v>310</v>
      </c>
      <c r="G292" s="290">
        <v>1000</v>
      </c>
      <c r="H292" s="412">
        <v>-1000</v>
      </c>
      <c r="I292" s="413">
        <f t="shared" si="11"/>
        <v>0</v>
      </c>
      <c r="J292" s="476"/>
      <c r="K292" s="449"/>
    </row>
    <row r="293" spans="1:11" ht="18.75">
      <c r="A293" s="226">
        <v>10</v>
      </c>
      <c r="B293" s="240"/>
      <c r="C293" s="229"/>
      <c r="D293" s="230"/>
      <c r="E293" s="228"/>
      <c r="F293" s="301" t="s">
        <v>295</v>
      </c>
      <c r="G293" s="291">
        <f>SUM(G294:G312)</f>
        <v>6680</v>
      </c>
      <c r="H293" s="291">
        <f>SUM(H294:H312)</f>
        <v>3599</v>
      </c>
      <c r="I293" s="291">
        <f>SUM(I294:I312)</f>
        <v>10279</v>
      </c>
      <c r="J293" s="477">
        <f>SUM(J294:J312)</f>
        <v>10145.82</v>
      </c>
      <c r="K293" s="450">
        <f t="shared" si="12"/>
        <v>98.7043486720498</v>
      </c>
    </row>
    <row r="294" spans="1:11" ht="21.75" customHeight="1">
      <c r="A294" s="311">
        <v>10</v>
      </c>
      <c r="B294" s="311"/>
      <c r="C294" s="311">
        <v>111</v>
      </c>
      <c r="D294" s="312" t="s">
        <v>345</v>
      </c>
      <c r="E294" s="311">
        <v>611</v>
      </c>
      <c r="F294" s="311" t="s">
        <v>325</v>
      </c>
      <c r="G294" s="311"/>
      <c r="H294" s="313">
        <v>2128</v>
      </c>
      <c r="I294" s="359">
        <f>G294+H294</f>
        <v>2128</v>
      </c>
      <c r="J294" s="451">
        <v>2128</v>
      </c>
      <c r="K294" s="435">
        <f t="shared" si="12"/>
        <v>100</v>
      </c>
    </row>
    <row r="295" spans="1:11" ht="21.75" customHeight="1">
      <c r="A295" s="311">
        <v>10</v>
      </c>
      <c r="B295" s="311"/>
      <c r="C295" s="311">
        <v>41</v>
      </c>
      <c r="D295" s="312" t="s">
        <v>345</v>
      </c>
      <c r="E295" s="311">
        <v>611</v>
      </c>
      <c r="F295" s="311" t="s">
        <v>325</v>
      </c>
      <c r="G295" s="311"/>
      <c r="H295" s="313">
        <v>1062</v>
      </c>
      <c r="I295" s="359">
        <f>G295+H295</f>
        <v>1062</v>
      </c>
      <c r="J295" s="451">
        <v>1061.44</v>
      </c>
      <c r="K295" s="435">
        <f t="shared" si="12"/>
        <v>99.94726930320151</v>
      </c>
    </row>
    <row r="296" spans="1:11" ht="21.75" customHeight="1">
      <c r="A296" s="311">
        <v>10</v>
      </c>
      <c r="B296" s="311"/>
      <c r="C296" s="311">
        <v>41</v>
      </c>
      <c r="D296" s="312" t="s">
        <v>345</v>
      </c>
      <c r="E296" s="311">
        <v>612</v>
      </c>
      <c r="F296" s="311" t="s">
        <v>325</v>
      </c>
      <c r="G296" s="311"/>
      <c r="H296" s="313">
        <v>231</v>
      </c>
      <c r="I296" s="359">
        <v>231</v>
      </c>
      <c r="J296" s="451">
        <v>230.6</v>
      </c>
      <c r="K296" s="435">
        <f t="shared" si="12"/>
        <v>99.82683982683982</v>
      </c>
    </row>
    <row r="297" spans="1:11" ht="21.75" customHeight="1">
      <c r="A297" s="311">
        <v>10</v>
      </c>
      <c r="B297" s="311"/>
      <c r="C297" s="311">
        <v>111</v>
      </c>
      <c r="D297" s="312" t="s">
        <v>345</v>
      </c>
      <c r="E297" s="311">
        <v>625</v>
      </c>
      <c r="F297" s="311" t="s">
        <v>326</v>
      </c>
      <c r="G297" s="311"/>
      <c r="H297" s="313">
        <v>747</v>
      </c>
      <c r="I297" s="359">
        <f>G297+H297</f>
        <v>747</v>
      </c>
      <c r="J297" s="451">
        <v>743.68</v>
      </c>
      <c r="K297" s="435">
        <f t="shared" si="12"/>
        <v>99.55555555555556</v>
      </c>
    </row>
    <row r="298" spans="1:11" ht="21.75" customHeight="1">
      <c r="A298" s="311">
        <v>10</v>
      </c>
      <c r="B298" s="311"/>
      <c r="C298" s="311">
        <v>41</v>
      </c>
      <c r="D298" s="312" t="s">
        <v>345</v>
      </c>
      <c r="E298" s="311">
        <v>625</v>
      </c>
      <c r="F298" s="311" t="s">
        <v>326</v>
      </c>
      <c r="G298" s="311"/>
      <c r="H298" s="313">
        <v>455</v>
      </c>
      <c r="I298" s="359">
        <f>G298+H298</f>
        <v>455</v>
      </c>
      <c r="J298" s="451">
        <v>451.61</v>
      </c>
      <c r="K298" s="435">
        <f t="shared" si="12"/>
        <v>99.25494505494505</v>
      </c>
    </row>
    <row r="299" spans="1:11" ht="21" customHeight="1">
      <c r="A299" s="311">
        <v>10</v>
      </c>
      <c r="B299" s="311"/>
      <c r="C299" s="311">
        <v>41</v>
      </c>
      <c r="D299" s="312" t="s">
        <v>345</v>
      </c>
      <c r="E299" s="311">
        <v>633004</v>
      </c>
      <c r="F299" s="311" t="s">
        <v>366</v>
      </c>
      <c r="G299" s="311"/>
      <c r="H299" s="313">
        <v>17</v>
      </c>
      <c r="I299" s="359">
        <f t="shared" si="11"/>
        <v>17</v>
      </c>
      <c r="J299" s="451">
        <v>17</v>
      </c>
      <c r="K299" s="435">
        <f t="shared" si="12"/>
        <v>100</v>
      </c>
    </row>
    <row r="300" spans="1:11" ht="18" customHeight="1">
      <c r="A300" s="311">
        <v>10</v>
      </c>
      <c r="B300" s="311"/>
      <c r="C300" s="311">
        <v>111</v>
      </c>
      <c r="D300" s="312" t="s">
        <v>345</v>
      </c>
      <c r="E300" s="311">
        <v>633006</v>
      </c>
      <c r="F300" s="311" t="s">
        <v>366</v>
      </c>
      <c r="G300" s="311"/>
      <c r="H300" s="313">
        <v>30</v>
      </c>
      <c r="I300" s="359">
        <f t="shared" si="11"/>
        <v>30</v>
      </c>
      <c r="J300" s="451">
        <v>29.18</v>
      </c>
      <c r="K300" s="435">
        <f t="shared" si="12"/>
        <v>97.26666666666667</v>
      </c>
    </row>
    <row r="301" spans="1:11" ht="18" customHeight="1">
      <c r="A301" s="311">
        <v>10</v>
      </c>
      <c r="B301" s="311"/>
      <c r="C301" s="311">
        <v>41</v>
      </c>
      <c r="D301" s="312" t="s">
        <v>345</v>
      </c>
      <c r="E301" s="311">
        <v>633006</v>
      </c>
      <c r="F301" s="311" t="s">
        <v>366</v>
      </c>
      <c r="G301" s="311"/>
      <c r="H301" s="313">
        <v>10</v>
      </c>
      <c r="I301" s="359">
        <v>10</v>
      </c>
      <c r="J301" s="451">
        <v>9.71</v>
      </c>
      <c r="K301" s="435">
        <f t="shared" si="12"/>
        <v>97.10000000000001</v>
      </c>
    </row>
    <row r="302" spans="1:11" ht="18" customHeight="1">
      <c r="A302" s="311">
        <v>10</v>
      </c>
      <c r="B302" s="311"/>
      <c r="C302" s="311">
        <v>111</v>
      </c>
      <c r="D302" s="312" t="s">
        <v>345</v>
      </c>
      <c r="E302" s="311">
        <v>633010</v>
      </c>
      <c r="F302" s="311" t="s">
        <v>346</v>
      </c>
      <c r="G302" s="311"/>
      <c r="H302" s="313">
        <v>33</v>
      </c>
      <c r="I302" s="359">
        <f t="shared" si="11"/>
        <v>33</v>
      </c>
      <c r="J302" s="451">
        <v>32.8</v>
      </c>
      <c r="K302" s="435">
        <f t="shared" si="12"/>
        <v>99.39393939393939</v>
      </c>
    </row>
    <row r="303" spans="1:11" ht="18" customHeight="1">
      <c r="A303" s="311">
        <v>10</v>
      </c>
      <c r="B303" s="311"/>
      <c r="C303" s="311">
        <v>111</v>
      </c>
      <c r="D303" s="312" t="s">
        <v>345</v>
      </c>
      <c r="E303" s="311">
        <v>6337015</v>
      </c>
      <c r="F303" s="311" t="s">
        <v>360</v>
      </c>
      <c r="G303" s="311"/>
      <c r="H303" s="313">
        <v>7</v>
      </c>
      <c r="I303" s="359">
        <f>G303+H303</f>
        <v>7</v>
      </c>
      <c r="J303" s="451">
        <v>6.26</v>
      </c>
      <c r="K303" s="435">
        <f t="shared" si="12"/>
        <v>89.42857142857143</v>
      </c>
    </row>
    <row r="304" spans="1:11" ht="18" customHeight="1">
      <c r="A304" s="311">
        <v>10</v>
      </c>
      <c r="B304" s="311"/>
      <c r="C304" s="311">
        <v>41</v>
      </c>
      <c r="D304" s="312" t="s">
        <v>345</v>
      </c>
      <c r="E304" s="311">
        <v>637016</v>
      </c>
      <c r="F304" s="311" t="s">
        <v>347</v>
      </c>
      <c r="G304" s="311"/>
      <c r="H304" s="313">
        <v>49</v>
      </c>
      <c r="I304" s="359">
        <f t="shared" si="11"/>
        <v>49</v>
      </c>
      <c r="J304" s="451">
        <v>48.67</v>
      </c>
      <c r="K304" s="435">
        <f t="shared" si="12"/>
        <v>99.3265306122449</v>
      </c>
    </row>
    <row r="305" spans="1:11" ht="18" customHeight="1">
      <c r="A305" s="356">
        <v>10</v>
      </c>
      <c r="B305" s="356"/>
      <c r="C305" s="321">
        <v>41</v>
      </c>
      <c r="D305" s="357" t="s">
        <v>361</v>
      </c>
      <c r="E305" s="356">
        <v>62</v>
      </c>
      <c r="F305" s="321" t="s">
        <v>362</v>
      </c>
      <c r="G305" s="321"/>
      <c r="H305" s="358">
        <v>406</v>
      </c>
      <c r="I305" s="359">
        <f t="shared" si="11"/>
        <v>406</v>
      </c>
      <c r="J305" s="451">
        <v>403.04</v>
      </c>
      <c r="K305" s="435">
        <f t="shared" si="12"/>
        <v>99.27093596059113</v>
      </c>
    </row>
    <row r="306" spans="1:11" ht="18" customHeight="1">
      <c r="A306" s="356">
        <v>10</v>
      </c>
      <c r="B306" s="356"/>
      <c r="C306" s="321">
        <v>41</v>
      </c>
      <c r="D306" s="357" t="s">
        <v>361</v>
      </c>
      <c r="E306" s="356">
        <v>630</v>
      </c>
      <c r="F306" s="321" t="s">
        <v>368</v>
      </c>
      <c r="G306" s="321"/>
      <c r="H306" s="358">
        <v>1240</v>
      </c>
      <c r="I306" s="381">
        <f t="shared" si="11"/>
        <v>1240</v>
      </c>
      <c r="J306" s="452">
        <v>1239.75</v>
      </c>
      <c r="K306" s="438">
        <f t="shared" si="12"/>
        <v>99.97983870967741</v>
      </c>
    </row>
    <row r="307" spans="1:11" ht="18.75">
      <c r="A307" s="137">
        <v>10</v>
      </c>
      <c r="B307" s="137">
        <v>1</v>
      </c>
      <c r="C307" s="78">
        <v>41</v>
      </c>
      <c r="D307" s="221" t="s">
        <v>129</v>
      </c>
      <c r="E307" s="107">
        <v>633006</v>
      </c>
      <c r="F307" s="78" t="s">
        <v>111</v>
      </c>
      <c r="G307" s="290">
        <v>1920</v>
      </c>
      <c r="H307" s="290">
        <v>-700</v>
      </c>
      <c r="I307" s="339">
        <f t="shared" si="11"/>
        <v>1220</v>
      </c>
      <c r="J307" s="452">
        <v>1216.82</v>
      </c>
      <c r="K307" s="438">
        <f t="shared" si="12"/>
        <v>99.73934426229508</v>
      </c>
    </row>
    <row r="308" spans="1:11" ht="18.75">
      <c r="A308" s="137">
        <v>10</v>
      </c>
      <c r="B308" s="137">
        <v>1</v>
      </c>
      <c r="C308" s="78">
        <v>41</v>
      </c>
      <c r="D308" s="221" t="s">
        <v>129</v>
      </c>
      <c r="E308" s="107">
        <v>633015</v>
      </c>
      <c r="F308" s="78" t="s">
        <v>76</v>
      </c>
      <c r="G308" s="287">
        <v>1410</v>
      </c>
      <c r="H308" s="287">
        <v>-330</v>
      </c>
      <c r="I308" s="339">
        <f t="shared" si="11"/>
        <v>1080</v>
      </c>
      <c r="J308" s="452">
        <v>1066.45</v>
      </c>
      <c r="K308" s="438">
        <f t="shared" si="12"/>
        <v>98.74537037037038</v>
      </c>
    </row>
    <row r="309" spans="1:11" ht="18.75">
      <c r="A309" s="137">
        <v>10</v>
      </c>
      <c r="B309" s="137">
        <v>1</v>
      </c>
      <c r="C309" s="78">
        <v>41</v>
      </c>
      <c r="D309" s="221" t="s">
        <v>129</v>
      </c>
      <c r="E309" s="107">
        <v>634001</v>
      </c>
      <c r="F309" s="78" t="s">
        <v>77</v>
      </c>
      <c r="G309" s="297">
        <v>850</v>
      </c>
      <c r="H309" s="297">
        <v>-520</v>
      </c>
      <c r="I309" s="339">
        <f t="shared" si="11"/>
        <v>330</v>
      </c>
      <c r="J309" s="452">
        <v>320</v>
      </c>
      <c r="K309" s="438">
        <f t="shared" si="12"/>
        <v>96.96969696969697</v>
      </c>
    </row>
    <row r="310" spans="1:11" ht="18.75">
      <c r="A310" s="137">
        <v>10</v>
      </c>
      <c r="B310" s="137">
        <v>1</v>
      </c>
      <c r="C310" s="78">
        <v>41</v>
      </c>
      <c r="D310" s="221" t="s">
        <v>129</v>
      </c>
      <c r="E310" s="107">
        <v>634002</v>
      </c>
      <c r="F310" s="78" t="s">
        <v>68</v>
      </c>
      <c r="G310" s="287">
        <v>500</v>
      </c>
      <c r="H310" s="412">
        <v>71</v>
      </c>
      <c r="I310" s="339">
        <f aca="true" t="shared" si="13" ref="I310:I318">SUM(G310:H310)</f>
        <v>571</v>
      </c>
      <c r="J310" s="452">
        <v>570.81</v>
      </c>
      <c r="K310" s="438">
        <f t="shared" si="12"/>
        <v>99.96672504378282</v>
      </c>
    </row>
    <row r="311" spans="1:11" ht="18.75">
      <c r="A311" s="137">
        <v>10</v>
      </c>
      <c r="B311" s="137">
        <v>1</v>
      </c>
      <c r="C311" s="78">
        <v>41</v>
      </c>
      <c r="D311" s="221" t="s">
        <v>129</v>
      </c>
      <c r="E311" s="107" t="s">
        <v>182</v>
      </c>
      <c r="F311" s="78" t="s">
        <v>318</v>
      </c>
      <c r="G311" s="287"/>
      <c r="H311" s="412">
        <v>33</v>
      </c>
      <c r="I311" s="339">
        <f t="shared" si="13"/>
        <v>33</v>
      </c>
      <c r="J311" s="452">
        <v>32.4</v>
      </c>
      <c r="K311" s="438">
        <f t="shared" si="12"/>
        <v>98.18181818181819</v>
      </c>
    </row>
    <row r="312" spans="1:11" ht="21.75" customHeight="1">
      <c r="A312" s="137">
        <v>10</v>
      </c>
      <c r="B312" s="137">
        <v>1</v>
      </c>
      <c r="C312" s="78">
        <v>41</v>
      </c>
      <c r="D312" s="221" t="s">
        <v>129</v>
      </c>
      <c r="E312" s="107">
        <v>637004</v>
      </c>
      <c r="F312" s="78" t="s">
        <v>70</v>
      </c>
      <c r="G312" s="290">
        <v>2000</v>
      </c>
      <c r="H312" s="412">
        <v>-1370</v>
      </c>
      <c r="I312" s="339">
        <f t="shared" si="13"/>
        <v>630</v>
      </c>
      <c r="J312" s="452">
        <v>537.6</v>
      </c>
      <c r="K312" s="438">
        <f t="shared" si="12"/>
        <v>85.33333333333334</v>
      </c>
    </row>
    <row r="313" spans="1:11" ht="18.75">
      <c r="A313" s="226">
        <v>11</v>
      </c>
      <c r="B313" s="240"/>
      <c r="C313" s="229"/>
      <c r="D313" s="230"/>
      <c r="E313" s="228"/>
      <c r="F313" s="226" t="s">
        <v>241</v>
      </c>
      <c r="G313" s="291">
        <f>G315</f>
        <v>1100</v>
      </c>
      <c r="H313" s="291">
        <f>H315</f>
        <v>-236</v>
      </c>
      <c r="I313" s="367">
        <f t="shared" si="13"/>
        <v>864</v>
      </c>
      <c r="J313" s="460">
        <f>SUM(J314)</f>
        <v>863.02</v>
      </c>
      <c r="K313" s="453">
        <f t="shared" si="12"/>
        <v>99.88657407407408</v>
      </c>
    </row>
    <row r="314" spans="1:11" ht="18.75">
      <c r="A314" s="264">
        <v>11</v>
      </c>
      <c r="B314" s="248">
        <v>2</v>
      </c>
      <c r="C314" s="258"/>
      <c r="D314" s="267"/>
      <c r="E314" s="266"/>
      <c r="F314" s="261" t="s">
        <v>282</v>
      </c>
      <c r="G314" s="294">
        <f>SUM(G315)</f>
        <v>1100</v>
      </c>
      <c r="H314" s="294">
        <f>SUM(H315)</f>
        <v>-236</v>
      </c>
      <c r="I314" s="284">
        <f t="shared" si="13"/>
        <v>864</v>
      </c>
      <c r="J314" s="461">
        <f>SUM(J315)</f>
        <v>863.02</v>
      </c>
      <c r="K314" s="439">
        <f t="shared" si="12"/>
        <v>99.88657407407408</v>
      </c>
    </row>
    <row r="315" spans="1:11" ht="18.75">
      <c r="A315" s="137">
        <v>11</v>
      </c>
      <c r="B315" s="137">
        <v>2</v>
      </c>
      <c r="C315" s="138">
        <v>41</v>
      </c>
      <c r="D315" s="221" t="s">
        <v>242</v>
      </c>
      <c r="E315" s="107">
        <v>637004</v>
      </c>
      <c r="F315" s="78" t="s">
        <v>243</v>
      </c>
      <c r="G315" s="290">
        <v>1100</v>
      </c>
      <c r="H315" s="290">
        <v>-236</v>
      </c>
      <c r="I315" s="338">
        <f t="shared" si="13"/>
        <v>864</v>
      </c>
      <c r="J315" s="462">
        <v>863.02</v>
      </c>
      <c r="K315" s="434">
        <f t="shared" si="12"/>
        <v>99.88657407407408</v>
      </c>
    </row>
    <row r="316" spans="1:11" s="220" customFormat="1" ht="18.75">
      <c r="A316" s="226">
        <v>12</v>
      </c>
      <c r="B316" s="240"/>
      <c r="C316" s="229"/>
      <c r="D316" s="230"/>
      <c r="E316" s="228"/>
      <c r="F316" s="226" t="s">
        <v>71</v>
      </c>
      <c r="G316" s="298">
        <f>SUM(G318:G321)</f>
        <v>2315</v>
      </c>
      <c r="H316" s="298">
        <f>SUM(H318:H321)</f>
        <v>140</v>
      </c>
      <c r="I316" s="367">
        <f t="shared" si="13"/>
        <v>2455</v>
      </c>
      <c r="J316" s="460">
        <f>SUM(J317)</f>
        <v>2454.17</v>
      </c>
      <c r="K316" s="453">
        <f t="shared" si="12"/>
        <v>99.96619144602852</v>
      </c>
    </row>
    <row r="317" spans="1:11" s="220" customFormat="1" ht="18.75">
      <c r="A317" s="264">
        <v>12</v>
      </c>
      <c r="B317" s="248">
        <v>1</v>
      </c>
      <c r="C317" s="258"/>
      <c r="D317" s="267"/>
      <c r="E317" s="266"/>
      <c r="F317" s="261" t="s">
        <v>283</v>
      </c>
      <c r="G317" s="294">
        <f>SUM(G318:G321)</f>
        <v>2315</v>
      </c>
      <c r="H317" s="294">
        <f>SUM(H318:H321)</f>
        <v>140</v>
      </c>
      <c r="I317" s="284">
        <f t="shared" si="13"/>
        <v>2455</v>
      </c>
      <c r="J317" s="461">
        <f>SUM(J318:J321)</f>
        <v>2454.17</v>
      </c>
      <c r="K317" s="439">
        <f t="shared" si="12"/>
        <v>99.96619144602852</v>
      </c>
    </row>
    <row r="318" spans="1:11" ht="18.75">
      <c r="A318" s="137">
        <v>12</v>
      </c>
      <c r="B318" s="137">
        <v>1</v>
      </c>
      <c r="C318" s="139">
        <v>41</v>
      </c>
      <c r="D318" s="218" t="s">
        <v>245</v>
      </c>
      <c r="E318" s="93">
        <v>635004</v>
      </c>
      <c r="F318" s="204" t="s">
        <v>125</v>
      </c>
      <c r="G318" s="288">
        <v>200</v>
      </c>
      <c r="H318" s="288">
        <v>334</v>
      </c>
      <c r="I318" s="338">
        <f t="shared" si="13"/>
        <v>534</v>
      </c>
      <c r="J318" s="462">
        <v>533.73</v>
      </c>
      <c r="K318" s="434">
        <f t="shared" si="12"/>
        <v>99.9494382022472</v>
      </c>
    </row>
    <row r="319" spans="1:11" ht="18.75">
      <c r="A319" s="137">
        <v>12</v>
      </c>
      <c r="B319" s="137">
        <v>1</v>
      </c>
      <c r="C319" s="139">
        <v>41</v>
      </c>
      <c r="D319" s="218" t="s">
        <v>245</v>
      </c>
      <c r="E319" s="93">
        <v>637004</v>
      </c>
      <c r="F319" s="204" t="s">
        <v>323</v>
      </c>
      <c r="G319" s="288">
        <v>0</v>
      </c>
      <c r="H319" s="288"/>
      <c r="I319" s="338"/>
      <c r="J319" s="462"/>
      <c r="K319" s="434"/>
    </row>
    <row r="320" spans="1:11" ht="18.75">
      <c r="A320" s="137">
        <v>12</v>
      </c>
      <c r="B320" s="137">
        <v>1</v>
      </c>
      <c r="C320" s="139">
        <v>41</v>
      </c>
      <c r="D320" s="218" t="s">
        <v>245</v>
      </c>
      <c r="E320" s="93">
        <v>637015</v>
      </c>
      <c r="F320" s="204" t="s">
        <v>9</v>
      </c>
      <c r="G320" s="288">
        <v>215</v>
      </c>
      <c r="H320" s="288">
        <v>-194</v>
      </c>
      <c r="I320" s="338">
        <f>SUM(G320:H320)</f>
        <v>21</v>
      </c>
      <c r="J320" s="462">
        <v>20.86</v>
      </c>
      <c r="K320" s="434">
        <f t="shared" si="12"/>
        <v>99.33333333333333</v>
      </c>
    </row>
    <row r="321" spans="1:11" ht="18.75">
      <c r="A321" s="137">
        <v>12</v>
      </c>
      <c r="B321" s="137">
        <v>1</v>
      </c>
      <c r="C321" s="138">
        <v>41</v>
      </c>
      <c r="D321" s="221" t="s">
        <v>187</v>
      </c>
      <c r="E321" s="107">
        <v>651001</v>
      </c>
      <c r="F321" s="78" t="s">
        <v>244</v>
      </c>
      <c r="G321" s="290">
        <v>1900</v>
      </c>
      <c r="H321" s="290"/>
      <c r="I321" s="338">
        <f>SUM(G321:H321)</f>
        <v>1900</v>
      </c>
      <c r="J321" s="462">
        <v>1899.58</v>
      </c>
      <c r="K321" s="434">
        <f t="shared" si="12"/>
        <v>99.9778947368421</v>
      </c>
    </row>
    <row r="322" spans="1:11" ht="18.75">
      <c r="A322" s="361">
        <v>13</v>
      </c>
      <c r="B322" s="361">
        <v>1</v>
      </c>
      <c r="C322" s="362">
        <v>41</v>
      </c>
      <c r="D322" s="363" t="s">
        <v>187</v>
      </c>
      <c r="E322" s="364">
        <v>633001</v>
      </c>
      <c r="F322" s="365" t="s">
        <v>367</v>
      </c>
      <c r="G322" s="366"/>
      <c r="H322" s="366">
        <v>309</v>
      </c>
      <c r="I322" s="367">
        <f>G322+H322</f>
        <v>309</v>
      </c>
      <c r="J322" s="460">
        <v>309</v>
      </c>
      <c r="K322" s="453">
        <f t="shared" si="12"/>
        <v>100</v>
      </c>
    </row>
    <row r="323" spans="1:11" ht="18.75">
      <c r="A323" s="306">
        <v>13</v>
      </c>
      <c r="B323" s="306">
        <v>3</v>
      </c>
      <c r="C323" s="360">
        <v>41</v>
      </c>
      <c r="D323" s="221"/>
      <c r="E323" s="107"/>
      <c r="F323" s="78"/>
      <c r="G323" s="290"/>
      <c r="H323" s="290"/>
      <c r="I323" s="286"/>
      <c r="J323" s="464">
        <v>30</v>
      </c>
      <c r="K323" s="433"/>
    </row>
    <row r="324" spans="1:11" ht="27" customHeight="1">
      <c r="A324" s="79" t="s">
        <v>284</v>
      </c>
      <c r="B324" s="79"/>
      <c r="C324" s="79"/>
      <c r="D324" s="79"/>
      <c r="E324" s="79"/>
      <c r="F324" s="79"/>
      <c r="G324" s="290">
        <f>G322+G316+G313+G293+G267+G258+G175+G171+G149+G132+G88+G83+G7</f>
        <v>557968</v>
      </c>
      <c r="H324" s="290">
        <f>H322+H316+H313+H293+H267+H258+H175+H171+H149+H132+H88+H83+H7</f>
        <v>-33313</v>
      </c>
      <c r="I324" s="290">
        <f>I322+I316+I313+I293+I267+I258+I175+I171+I149+I132+I88+I83+I7</f>
        <v>524655</v>
      </c>
      <c r="J324" s="478">
        <f>J322+J316+J313+J293+J267+J258+J175+J171+J149+J132+J88+J83+J7+J323</f>
        <v>521655.51</v>
      </c>
      <c r="K324" s="454">
        <f t="shared" si="12"/>
        <v>99.42829287817709</v>
      </c>
    </row>
    <row r="325" spans="1:11" ht="24" customHeight="1">
      <c r="A325" s="79" t="s">
        <v>285</v>
      </c>
      <c r="B325" s="79"/>
      <c r="C325" s="79"/>
      <c r="D325" s="79"/>
      <c r="E325" s="79"/>
      <c r="F325" s="79"/>
      <c r="G325" s="290">
        <v>191342</v>
      </c>
      <c r="H325" s="290">
        <v>7891</v>
      </c>
      <c r="I325" s="286">
        <f>G325+H325</f>
        <v>199233</v>
      </c>
      <c r="J325" s="464">
        <v>199212.71</v>
      </c>
      <c r="K325" s="433">
        <f t="shared" si="12"/>
        <v>99.9898159441458</v>
      </c>
    </row>
    <row r="326" spans="1:11" ht="21.75" customHeight="1">
      <c r="A326" s="268" t="s">
        <v>284</v>
      </c>
      <c r="B326" s="268"/>
      <c r="C326" s="268"/>
      <c r="D326" s="268"/>
      <c r="E326" s="268"/>
      <c r="F326" s="268"/>
      <c r="G326" s="299">
        <f>SUM(G324:G325)</f>
        <v>749310</v>
      </c>
      <c r="H326" s="299">
        <f>SUM(H324:H325)</f>
        <v>-25422</v>
      </c>
      <c r="I326" s="300">
        <f>SUM(I324:I325)</f>
        <v>723888</v>
      </c>
      <c r="J326" s="479">
        <f>SUM(J324:J325)</f>
        <v>720868.22</v>
      </c>
      <c r="K326" s="455">
        <f t="shared" si="12"/>
        <v>99.58283878168999</v>
      </c>
    </row>
  </sheetData>
  <sheetProtection/>
  <printOptions/>
  <pageMargins left="0" right="0" top="0" bottom="0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2.57421875" style="0" customWidth="1"/>
    <col min="2" max="2" width="3.8515625" style="0" customWidth="1"/>
    <col min="3" max="3" width="6.8515625" style="0" customWidth="1"/>
    <col min="4" max="4" width="8.28125" style="0" customWidth="1"/>
    <col min="5" max="5" width="9.57421875" style="0" customWidth="1"/>
    <col min="6" max="6" width="36.00390625" style="0" customWidth="1"/>
    <col min="7" max="7" width="13.140625" style="0" customWidth="1"/>
    <col min="8" max="8" width="12.8515625" style="0" customWidth="1"/>
    <col min="9" max="10" width="13.421875" style="0" customWidth="1"/>
  </cols>
  <sheetData>
    <row r="2" ht="20.25">
      <c r="E2" s="205"/>
    </row>
    <row r="3" ht="15.75">
      <c r="D3" s="132"/>
    </row>
    <row r="4" spans="5:7" ht="15">
      <c r="E4" s="31"/>
      <c r="F4" s="31"/>
      <c r="G4" s="32"/>
    </row>
    <row r="5" ht="20.25">
      <c r="E5" s="1"/>
    </row>
    <row r="6" ht="1.5" customHeight="1" thickBot="1"/>
    <row r="7" spans="1:11" ht="16.5" thickBot="1">
      <c r="A7" s="35" t="s">
        <v>215</v>
      </c>
      <c r="B7" s="35"/>
      <c r="C7" s="35" t="s">
        <v>196</v>
      </c>
      <c r="D7" s="35" t="s">
        <v>151</v>
      </c>
      <c r="E7" s="35" t="s">
        <v>133</v>
      </c>
      <c r="F7" s="97" t="s">
        <v>153</v>
      </c>
      <c r="G7" s="206" t="s">
        <v>186</v>
      </c>
      <c r="H7" s="206" t="s">
        <v>315</v>
      </c>
      <c r="I7" s="206" t="s">
        <v>186</v>
      </c>
      <c r="J7" s="458" t="s">
        <v>372</v>
      </c>
      <c r="K7" s="430" t="s">
        <v>379</v>
      </c>
    </row>
    <row r="8" spans="1:11" ht="16.5" thickBot="1">
      <c r="A8" s="35"/>
      <c r="B8" s="35"/>
      <c r="C8" s="35" t="s">
        <v>197</v>
      </c>
      <c r="D8" s="35" t="s">
        <v>150</v>
      </c>
      <c r="E8" s="38" t="s">
        <v>134</v>
      </c>
      <c r="F8" s="116"/>
      <c r="G8" s="207" t="s">
        <v>286</v>
      </c>
      <c r="H8" s="207" t="s">
        <v>207</v>
      </c>
      <c r="I8" s="207" t="s">
        <v>314</v>
      </c>
      <c r="J8" s="459" t="s">
        <v>378</v>
      </c>
      <c r="K8" s="431" t="s">
        <v>382</v>
      </c>
    </row>
    <row r="9" spans="1:11" ht="15.75">
      <c r="A9" s="233">
        <v>13</v>
      </c>
      <c r="B9" s="233"/>
      <c r="C9" s="243"/>
      <c r="D9" s="243"/>
      <c r="E9" s="244"/>
      <c r="F9" s="247" t="s">
        <v>253</v>
      </c>
      <c r="G9" s="245"/>
      <c r="H9" s="245"/>
      <c r="I9" s="246"/>
      <c r="J9" s="246"/>
      <c r="K9" s="246"/>
    </row>
    <row r="10" spans="1:11" ht="15.75">
      <c r="A10" s="98">
        <v>13</v>
      </c>
      <c r="B10" s="98"/>
      <c r="C10" s="98">
        <v>41</v>
      </c>
      <c r="D10" s="129" t="s">
        <v>127</v>
      </c>
      <c r="E10" s="341">
        <v>713002</v>
      </c>
      <c r="F10" s="342" t="s">
        <v>321</v>
      </c>
      <c r="G10" s="101"/>
      <c r="H10" s="348">
        <v>377</v>
      </c>
      <c r="I10" s="279">
        <f>G10+H10</f>
        <v>377</v>
      </c>
      <c r="J10" s="279">
        <v>376.54</v>
      </c>
      <c r="K10" s="279">
        <f>J10/I10*100</f>
        <v>99.87798408488064</v>
      </c>
    </row>
    <row r="11" spans="1:11" ht="15.75">
      <c r="A11" s="98">
        <v>13</v>
      </c>
      <c r="B11" s="98"/>
      <c r="C11" s="98" t="s">
        <v>198</v>
      </c>
      <c r="D11" s="129" t="s">
        <v>127</v>
      </c>
      <c r="E11" s="341">
        <v>713002</v>
      </c>
      <c r="F11" s="342" t="s">
        <v>321</v>
      </c>
      <c r="G11" s="101"/>
      <c r="H11" s="348">
        <v>6681</v>
      </c>
      <c r="I11" s="279">
        <f>G11+H11</f>
        <v>6681</v>
      </c>
      <c r="J11" s="279">
        <v>6680.66</v>
      </c>
      <c r="K11" s="279">
        <f aca="true" t="shared" si="0" ref="K11:K22">J11/I11*100</f>
        <v>99.99491094147582</v>
      </c>
    </row>
    <row r="12" spans="1:11" ht="15.75">
      <c r="A12" s="98">
        <v>13</v>
      </c>
      <c r="B12" s="98"/>
      <c r="C12" s="98">
        <v>43</v>
      </c>
      <c r="D12" s="129" t="s">
        <v>127</v>
      </c>
      <c r="E12" s="98">
        <v>717002</v>
      </c>
      <c r="F12" s="100" t="s">
        <v>299</v>
      </c>
      <c r="G12" s="101">
        <v>3830</v>
      </c>
      <c r="H12" s="348"/>
      <c r="I12" s="279">
        <f>G12+H12</f>
        <v>3830</v>
      </c>
      <c r="J12" s="279">
        <v>3830</v>
      </c>
      <c r="K12" s="279">
        <f t="shared" si="0"/>
        <v>100</v>
      </c>
    </row>
    <row r="13" spans="1:11" ht="15.75">
      <c r="A13" s="98">
        <v>13</v>
      </c>
      <c r="B13" s="98"/>
      <c r="C13" s="98">
        <v>41</v>
      </c>
      <c r="D13" s="129">
        <v>620</v>
      </c>
      <c r="E13" s="98">
        <v>717002</v>
      </c>
      <c r="F13" s="100" t="s">
        <v>299</v>
      </c>
      <c r="G13" s="101"/>
      <c r="H13" s="348">
        <v>4316</v>
      </c>
      <c r="I13" s="279">
        <f>G13+H13</f>
        <v>4316</v>
      </c>
      <c r="J13" s="279">
        <v>4315.67</v>
      </c>
      <c r="K13" s="279">
        <f t="shared" si="0"/>
        <v>99.99235403151066</v>
      </c>
    </row>
    <row r="14" spans="1:11" ht="15.75">
      <c r="A14" s="98">
        <v>13</v>
      </c>
      <c r="B14" s="98"/>
      <c r="C14" s="98" t="s">
        <v>198</v>
      </c>
      <c r="D14" s="129">
        <v>620</v>
      </c>
      <c r="E14" s="98">
        <v>717002</v>
      </c>
      <c r="F14" s="100" t="s">
        <v>299</v>
      </c>
      <c r="G14" s="101">
        <v>2448</v>
      </c>
      <c r="H14" s="348"/>
      <c r="I14" s="279">
        <v>2448</v>
      </c>
      <c r="J14" s="279">
        <v>2448</v>
      </c>
      <c r="K14" s="279">
        <f t="shared" si="0"/>
        <v>100</v>
      </c>
    </row>
    <row r="15" spans="1:11" ht="15.75">
      <c r="A15" s="98">
        <v>13</v>
      </c>
      <c r="B15" s="98"/>
      <c r="C15" s="98" t="s">
        <v>198</v>
      </c>
      <c r="D15" s="129">
        <v>620</v>
      </c>
      <c r="E15" s="98">
        <v>717002</v>
      </c>
      <c r="F15" s="100" t="s">
        <v>299</v>
      </c>
      <c r="G15" s="101">
        <v>288</v>
      </c>
      <c r="H15" s="348"/>
      <c r="I15" s="279">
        <f aca="true" t="shared" si="1" ref="I15:I22">G15+H15</f>
        <v>288</v>
      </c>
      <c r="J15" s="279">
        <v>288</v>
      </c>
      <c r="K15" s="279">
        <f t="shared" si="0"/>
        <v>100</v>
      </c>
    </row>
    <row r="16" spans="1:11" ht="15.75">
      <c r="A16" s="98">
        <v>13</v>
      </c>
      <c r="B16" s="98"/>
      <c r="C16" s="98">
        <v>41</v>
      </c>
      <c r="D16" s="129" t="s">
        <v>132</v>
      </c>
      <c r="E16" s="98">
        <v>714005</v>
      </c>
      <c r="F16" s="100" t="s">
        <v>357</v>
      </c>
      <c r="G16" s="101"/>
      <c r="H16" s="348">
        <v>2445</v>
      </c>
      <c r="I16" s="279">
        <f t="shared" si="1"/>
        <v>2445</v>
      </c>
      <c r="J16" s="279">
        <v>2445</v>
      </c>
      <c r="K16" s="279">
        <f t="shared" si="0"/>
        <v>100</v>
      </c>
    </row>
    <row r="17" spans="1:11" ht="15.75">
      <c r="A17" s="98">
        <v>13</v>
      </c>
      <c r="B17" s="98"/>
      <c r="C17" s="98">
        <v>41</v>
      </c>
      <c r="D17" s="129" t="s">
        <v>358</v>
      </c>
      <c r="E17" s="98">
        <v>717002</v>
      </c>
      <c r="F17" s="100" t="s">
        <v>300</v>
      </c>
      <c r="G17" s="101"/>
      <c r="H17" s="348">
        <v>4517</v>
      </c>
      <c r="I17" s="279">
        <f t="shared" si="1"/>
        <v>4517</v>
      </c>
      <c r="J17" s="279">
        <v>4516.7</v>
      </c>
      <c r="K17" s="279">
        <f t="shared" si="0"/>
        <v>99.99335842373256</v>
      </c>
    </row>
    <row r="18" spans="1:11" ht="15.75">
      <c r="A18" s="98">
        <v>13</v>
      </c>
      <c r="B18" s="98"/>
      <c r="C18" s="98">
        <v>43</v>
      </c>
      <c r="D18" s="129" t="s">
        <v>127</v>
      </c>
      <c r="E18" s="98">
        <v>717002</v>
      </c>
      <c r="F18" s="100" t="s">
        <v>290</v>
      </c>
      <c r="G18" s="408">
        <v>6000</v>
      </c>
      <c r="H18" s="348">
        <v>-4700</v>
      </c>
      <c r="I18" s="349">
        <f t="shared" si="1"/>
        <v>1300</v>
      </c>
      <c r="J18" s="279">
        <v>1299.75</v>
      </c>
      <c r="K18" s="279">
        <f t="shared" si="0"/>
        <v>99.98076923076923</v>
      </c>
    </row>
    <row r="19" spans="1:11" ht="15.75">
      <c r="A19" s="98">
        <v>13</v>
      </c>
      <c r="B19" s="98"/>
      <c r="C19" s="98">
        <v>41</v>
      </c>
      <c r="D19" s="129" t="s">
        <v>127</v>
      </c>
      <c r="E19" s="98">
        <v>717002</v>
      </c>
      <c r="F19" s="100" t="s">
        <v>290</v>
      </c>
      <c r="G19" s="309"/>
      <c r="H19" s="348">
        <v>2066</v>
      </c>
      <c r="I19" s="349">
        <f t="shared" si="1"/>
        <v>2066</v>
      </c>
      <c r="J19" s="279">
        <v>2065.6</v>
      </c>
      <c r="K19" s="279">
        <f t="shared" si="0"/>
        <v>99.98063891577928</v>
      </c>
    </row>
    <row r="20" spans="1:11" ht="15.75">
      <c r="A20" s="98">
        <v>13</v>
      </c>
      <c r="B20" s="98"/>
      <c r="C20" s="98">
        <v>41</v>
      </c>
      <c r="D20" s="129">
        <v>620</v>
      </c>
      <c r="E20" s="98">
        <v>717002</v>
      </c>
      <c r="F20" s="100" t="s">
        <v>339</v>
      </c>
      <c r="G20" s="101"/>
      <c r="H20" s="348">
        <v>10070</v>
      </c>
      <c r="I20" s="349">
        <f t="shared" si="1"/>
        <v>10070</v>
      </c>
      <c r="J20" s="279">
        <v>10069.86</v>
      </c>
      <c r="K20" s="279">
        <f t="shared" si="0"/>
        <v>99.99860973187687</v>
      </c>
    </row>
    <row r="21" spans="1:11" ht="15.75">
      <c r="A21" s="98">
        <v>13</v>
      </c>
      <c r="B21" s="98">
        <v>11</v>
      </c>
      <c r="C21" s="98">
        <v>41</v>
      </c>
      <c r="D21" s="129" t="s">
        <v>188</v>
      </c>
      <c r="E21" s="98">
        <v>717002</v>
      </c>
      <c r="F21" s="100" t="s">
        <v>298</v>
      </c>
      <c r="G21" s="101"/>
      <c r="H21" s="348">
        <v>13767</v>
      </c>
      <c r="I21" s="349">
        <f t="shared" si="1"/>
        <v>13767</v>
      </c>
      <c r="J21" s="279">
        <v>13766.09</v>
      </c>
      <c r="K21" s="279">
        <f t="shared" si="0"/>
        <v>99.99338999055713</v>
      </c>
    </row>
    <row r="22" spans="1:11" ht="15.75">
      <c r="A22" s="98">
        <v>13</v>
      </c>
      <c r="B22" s="98">
        <v>11</v>
      </c>
      <c r="C22" s="98">
        <v>46</v>
      </c>
      <c r="D22" s="129" t="s">
        <v>188</v>
      </c>
      <c r="E22" s="98">
        <v>717002</v>
      </c>
      <c r="F22" s="100" t="s">
        <v>298</v>
      </c>
      <c r="G22" s="101">
        <v>30000</v>
      </c>
      <c r="H22" s="348">
        <v>-14272</v>
      </c>
      <c r="I22" s="349">
        <f t="shared" si="1"/>
        <v>15728</v>
      </c>
      <c r="J22" s="279">
        <v>15728.44</v>
      </c>
      <c r="K22" s="279">
        <f t="shared" si="0"/>
        <v>100.00279755849442</v>
      </c>
    </row>
    <row r="23" spans="1:11" ht="16.5" thickBot="1">
      <c r="A23" s="103"/>
      <c r="B23" s="103"/>
      <c r="C23" s="103"/>
      <c r="D23" s="103"/>
      <c r="E23" s="103"/>
      <c r="F23" s="104" t="s">
        <v>141</v>
      </c>
      <c r="G23" s="105">
        <f>SUM(G10:G22)</f>
        <v>42566</v>
      </c>
      <c r="H23" s="105">
        <f>SUM(H10:H22)</f>
        <v>25267</v>
      </c>
      <c r="I23" s="144">
        <f>SUM(I10:I22)</f>
        <v>67833</v>
      </c>
      <c r="J23" s="144">
        <f>SUM(J10:J22)</f>
        <v>67830.31</v>
      </c>
      <c r="K23" s="144">
        <f>J23/I23*100</f>
        <v>99.99603437854732</v>
      </c>
    </row>
    <row r="25" ht="13.5" thickBot="1"/>
    <row r="26" spans="1:11" ht="16.5" thickBot="1">
      <c r="A26" s="35" t="s">
        <v>215</v>
      </c>
      <c r="B26" s="35"/>
      <c r="C26" s="35"/>
      <c r="D26" s="35" t="s">
        <v>151</v>
      </c>
      <c r="E26" s="35" t="s">
        <v>133</v>
      </c>
      <c r="F26" s="130" t="s">
        <v>189</v>
      </c>
      <c r="G26" s="206" t="s">
        <v>186</v>
      </c>
      <c r="H26" s="206" t="s">
        <v>315</v>
      </c>
      <c r="I26" s="206" t="s">
        <v>186</v>
      </c>
      <c r="J26" s="458" t="s">
        <v>372</v>
      </c>
      <c r="K26" s="430" t="s">
        <v>379</v>
      </c>
    </row>
    <row r="27" spans="1:11" ht="16.5" thickBot="1">
      <c r="A27" s="35"/>
      <c r="B27" s="35"/>
      <c r="C27" s="35"/>
      <c r="D27" s="35" t="s">
        <v>150</v>
      </c>
      <c r="E27" s="38" t="s">
        <v>150</v>
      </c>
      <c r="F27" s="131"/>
      <c r="G27" s="207" t="s">
        <v>286</v>
      </c>
      <c r="H27" s="207" t="s">
        <v>207</v>
      </c>
      <c r="I27" s="207" t="s">
        <v>314</v>
      </c>
      <c r="J27" s="459" t="s">
        <v>378</v>
      </c>
      <c r="K27" s="431" t="s">
        <v>382</v>
      </c>
    </row>
    <row r="28" spans="1:11" ht="15.75">
      <c r="A28" s="98">
        <v>12</v>
      </c>
      <c r="B28" s="98">
        <v>1</v>
      </c>
      <c r="C28" s="98">
        <v>41</v>
      </c>
      <c r="D28" s="129" t="s">
        <v>127</v>
      </c>
      <c r="E28" s="98">
        <v>821005</v>
      </c>
      <c r="F28" s="98" t="s">
        <v>57</v>
      </c>
      <c r="G28" s="15">
        <v>6640</v>
      </c>
      <c r="H28" s="99">
        <v>622</v>
      </c>
      <c r="I28" s="347">
        <f>G28+H28</f>
        <v>7262</v>
      </c>
      <c r="J28" s="347">
        <v>7261.13</v>
      </c>
      <c r="K28" s="347">
        <f>J28/I28*100</f>
        <v>99.98801982924815</v>
      </c>
    </row>
    <row r="29" spans="1:11" ht="15.75">
      <c r="A29" s="98">
        <v>1</v>
      </c>
      <c r="B29" s="98">
        <v>1</v>
      </c>
      <c r="C29" s="341">
        <v>41</v>
      </c>
      <c r="D29" s="343" t="s">
        <v>127</v>
      </c>
      <c r="E29" s="341">
        <v>812001</v>
      </c>
      <c r="F29" s="344" t="s">
        <v>324</v>
      </c>
      <c r="G29" s="345"/>
      <c r="H29" s="346">
        <v>1302</v>
      </c>
      <c r="I29" s="347">
        <f>G29+H29</f>
        <v>1302</v>
      </c>
      <c r="J29" s="347">
        <v>1301.3</v>
      </c>
      <c r="K29" s="347">
        <f>J29/I29*100</f>
        <v>99.94623655913978</v>
      </c>
    </row>
    <row r="30" spans="1:11" ht="15.75">
      <c r="A30" s="98">
        <v>1</v>
      </c>
      <c r="B30" s="98">
        <v>1</v>
      </c>
      <c r="C30" s="98">
        <v>41</v>
      </c>
      <c r="D30" s="129" t="s">
        <v>127</v>
      </c>
      <c r="E30" s="98">
        <v>821005</v>
      </c>
      <c r="F30" s="12" t="s">
        <v>142</v>
      </c>
      <c r="G30" s="15">
        <v>10200</v>
      </c>
      <c r="H30" s="99">
        <v>846</v>
      </c>
      <c r="I30" s="347">
        <f>G30+H30</f>
        <v>11046</v>
      </c>
      <c r="J30" s="347">
        <v>11046</v>
      </c>
      <c r="K30" s="347">
        <f>J30/I30*100</f>
        <v>100</v>
      </c>
    </row>
    <row r="31" spans="1:11" ht="15.75">
      <c r="A31" s="98">
        <v>1</v>
      </c>
      <c r="B31" s="98">
        <v>1</v>
      </c>
      <c r="C31" s="98">
        <v>46</v>
      </c>
      <c r="D31" s="129" t="s">
        <v>127</v>
      </c>
      <c r="E31" s="98">
        <v>821005</v>
      </c>
      <c r="F31" s="12" t="s">
        <v>142</v>
      </c>
      <c r="G31" s="15">
        <v>11000</v>
      </c>
      <c r="H31" s="101">
        <v>46</v>
      </c>
      <c r="I31" s="279">
        <f>G31+H31</f>
        <v>11046</v>
      </c>
      <c r="J31" s="279">
        <v>11046</v>
      </c>
      <c r="K31" s="347">
        <f>J31/I31*100</f>
        <v>100</v>
      </c>
    </row>
    <row r="32" spans="1:11" ht="16.5" thickBot="1">
      <c r="A32" s="103"/>
      <c r="B32" s="103"/>
      <c r="C32" s="103"/>
      <c r="D32" s="103"/>
      <c r="E32" s="103"/>
      <c r="F32" s="104" t="s">
        <v>190</v>
      </c>
      <c r="G32" s="105">
        <f>SUM(G28:G31)</f>
        <v>27840</v>
      </c>
      <c r="H32" s="105">
        <f>SUM(H28:H31)</f>
        <v>2816</v>
      </c>
      <c r="I32" s="144">
        <f>SUM(I28:I31)</f>
        <v>30656</v>
      </c>
      <c r="J32" s="144">
        <f>SUM(J28:J31)</f>
        <v>30654.43</v>
      </c>
      <c r="K32" s="144">
        <f>J32/I32*100</f>
        <v>99.99487865344467</v>
      </c>
    </row>
    <row r="40" spans="11:14" ht="18">
      <c r="K40" s="531"/>
      <c r="L40" s="531"/>
      <c r="M40" s="531"/>
      <c r="N40" s="531"/>
    </row>
  </sheetData>
  <sheetProtection/>
  <autoFilter ref="C2:C32"/>
  <mergeCells count="1">
    <mergeCell ref="K40:N40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40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3.57421875" style="0" customWidth="1"/>
    <col min="2" max="2" width="13.57421875" style="0" customWidth="1"/>
    <col min="3" max="3" width="13.421875" style="0" customWidth="1"/>
    <col min="4" max="4" width="15.8515625" style="0" customWidth="1"/>
    <col min="5" max="5" width="25.140625" style="0" customWidth="1"/>
    <col min="6" max="6" width="13.421875" style="0" customWidth="1"/>
    <col min="7" max="7" width="14.7109375" style="0" customWidth="1"/>
    <col min="8" max="8" width="16.7109375" style="0" customWidth="1"/>
    <col min="9" max="9" width="16.00390625" style="0" customWidth="1"/>
    <col min="10" max="10" width="13.140625" style="0" customWidth="1"/>
    <col min="11" max="11" width="12.00390625" style="0" customWidth="1"/>
    <col min="12" max="12" width="12.8515625" style="0" customWidth="1"/>
  </cols>
  <sheetData>
    <row r="2" spans="1:12" ht="20.25">
      <c r="A2" s="540" t="s">
        <v>181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ht="13.5" thickBot="1"/>
    <row r="6" spans="1:4" ht="15.75">
      <c r="A6" s="3"/>
      <c r="B6" s="206" t="s">
        <v>186</v>
      </c>
      <c r="C6" s="206" t="s">
        <v>315</v>
      </c>
      <c r="D6" s="206" t="s">
        <v>186</v>
      </c>
    </row>
    <row r="7" spans="1:4" ht="16.5" thickBot="1">
      <c r="A7" s="5"/>
      <c r="B7" s="207" t="s">
        <v>286</v>
      </c>
      <c r="C7" s="207" t="s">
        <v>207</v>
      </c>
      <c r="D7" s="207" t="s">
        <v>314</v>
      </c>
    </row>
    <row r="8" spans="1:4" ht="15">
      <c r="A8" s="9"/>
      <c r="B8" s="14"/>
      <c r="C8" s="14"/>
      <c r="D8" s="120"/>
    </row>
    <row r="9" spans="1:33" ht="15">
      <c r="A9" s="211" t="s">
        <v>27</v>
      </c>
      <c r="B9" s="15">
        <f>SUM('bezne výdavky'!G324)</f>
        <v>557968</v>
      </c>
      <c r="C9" s="15">
        <f>SUM('bezne výdavky'!H324)</f>
        <v>-33313</v>
      </c>
      <c r="D9" s="15">
        <f>SUM('bezne výdavky'!I324)</f>
        <v>524655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">
      <c r="A10" s="211" t="s">
        <v>211</v>
      </c>
      <c r="B10" s="15">
        <f>SUM('bezne výdavky'!G325)</f>
        <v>191342</v>
      </c>
      <c r="C10" s="15">
        <v>7891</v>
      </c>
      <c r="D10" s="15">
        <f>SUM('bezne výdavky'!I325)</f>
        <v>199233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4.25">
      <c r="A11" s="212" t="s">
        <v>15</v>
      </c>
      <c r="B11" s="209">
        <f>SUM(B9:B10)</f>
        <v>749310</v>
      </c>
      <c r="C11" s="209">
        <f>SUM(C9:C10)</f>
        <v>-25422</v>
      </c>
      <c r="D11" s="213">
        <f>SUM(D9:D10)</f>
        <v>723888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">
      <c r="A12" s="2"/>
      <c r="B12" s="19"/>
      <c r="C12" s="19"/>
      <c r="D12" s="122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4.25">
      <c r="A13" s="212" t="s">
        <v>17</v>
      </c>
      <c r="B13" s="214">
        <f>'Kap.výd'!G23</f>
        <v>42566</v>
      </c>
      <c r="C13" s="214">
        <f>'Kap.výd'!H23</f>
        <v>25267</v>
      </c>
      <c r="D13" s="215">
        <f>'Kap.výd'!I23</f>
        <v>67833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5">
      <c r="A14" s="9"/>
      <c r="B14" s="15"/>
      <c r="C14" s="15"/>
      <c r="D14" s="12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5">
      <c r="A15" s="12"/>
      <c r="B15" s="15"/>
      <c r="C15" s="15"/>
      <c r="D15" s="121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4.25">
      <c r="A16" s="216" t="s">
        <v>73</v>
      </c>
      <c r="B16" s="209">
        <f>'Kap.výd'!G32</f>
        <v>27840</v>
      </c>
      <c r="C16" s="209">
        <f>'Kap.výd'!H32</f>
        <v>2816</v>
      </c>
      <c r="D16" s="209">
        <f>'Kap.výd'!I32</f>
        <v>30656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5.75" thickBot="1">
      <c r="A17" s="13" t="s">
        <v>29</v>
      </c>
      <c r="B17" s="22">
        <f>B11+B13+B16</f>
        <v>819716</v>
      </c>
      <c r="C17" s="124">
        <f>C11+C13+C16</f>
        <v>2661</v>
      </c>
      <c r="D17" s="123">
        <f>D11+D13+D16</f>
        <v>822377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4.25">
      <c r="A18" s="110"/>
      <c r="B18" s="111"/>
      <c r="C18" s="111"/>
      <c r="D18" s="11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5" thickBot="1">
      <c r="A19" s="110"/>
      <c r="B19" s="111"/>
      <c r="C19" s="111"/>
      <c r="D19" s="112"/>
      <c r="E19" s="111"/>
      <c r="F19" s="113"/>
      <c r="G19" s="113"/>
      <c r="H19" s="114"/>
      <c r="I19" s="114"/>
      <c r="J19" s="113"/>
      <c r="K19" s="113"/>
      <c r="L19" s="113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5.75">
      <c r="A20" s="4"/>
      <c r="B20" s="206" t="s">
        <v>186</v>
      </c>
      <c r="C20" s="206" t="s">
        <v>315</v>
      </c>
      <c r="D20" s="206" t="s">
        <v>186</v>
      </c>
      <c r="E20" s="111"/>
      <c r="F20" s="113"/>
      <c r="G20" s="113"/>
      <c r="H20" s="114"/>
      <c r="I20" s="114"/>
      <c r="J20" s="113"/>
      <c r="K20" s="113"/>
      <c r="L20" s="113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6.5" thickBot="1">
      <c r="A21" s="5"/>
      <c r="B21" s="207" t="s">
        <v>286</v>
      </c>
      <c r="C21" s="207" t="s">
        <v>207</v>
      </c>
      <c r="D21" s="207" t="s">
        <v>314</v>
      </c>
      <c r="E21" s="111"/>
      <c r="F21" s="113"/>
      <c r="G21" s="113"/>
      <c r="H21" s="114"/>
      <c r="I21" s="114"/>
      <c r="J21" s="113"/>
      <c r="K21" s="113"/>
      <c r="L21" s="113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4.25">
      <c r="A22" s="10"/>
      <c r="B22" s="11"/>
      <c r="C22" s="11"/>
      <c r="D22" s="11"/>
      <c r="E22" s="111"/>
      <c r="F22" s="113"/>
      <c r="G22" s="113"/>
      <c r="H22" s="114"/>
      <c r="I22" s="114"/>
      <c r="J22" s="113"/>
      <c r="K22" s="113"/>
      <c r="L22" s="11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5">
      <c r="A23" s="19" t="s">
        <v>162</v>
      </c>
      <c r="B23" s="11">
        <f>príjmy!D79</f>
        <v>767202</v>
      </c>
      <c r="C23" s="11">
        <f>príjmy!E79</f>
        <v>20848</v>
      </c>
      <c r="D23" s="11">
        <f>príjmy!F79</f>
        <v>788050</v>
      </c>
      <c r="E23" s="111"/>
      <c r="F23" s="113"/>
      <c r="G23" s="113"/>
      <c r="H23" s="114"/>
      <c r="I23" s="114"/>
      <c r="J23" s="113"/>
      <c r="K23" s="113"/>
      <c r="L23" s="11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">
      <c r="A24" s="19" t="s">
        <v>212</v>
      </c>
      <c r="B24" s="17">
        <f>príjmy!D91</f>
        <v>0</v>
      </c>
      <c r="C24" s="17">
        <f>príjmy!E91</f>
        <v>1405</v>
      </c>
      <c r="D24" s="17">
        <f>príjmy!F91</f>
        <v>1405</v>
      </c>
      <c r="E24" s="111"/>
      <c r="F24" s="113"/>
      <c r="G24" s="113"/>
      <c r="H24" s="114"/>
      <c r="I24" s="114"/>
      <c r="J24" s="113"/>
      <c r="K24" s="113"/>
      <c r="L24" s="113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4.25">
      <c r="A25" s="208" t="s">
        <v>14</v>
      </c>
      <c r="B25" s="209">
        <f>SUM(B23:B24)</f>
        <v>767202</v>
      </c>
      <c r="C25" s="209">
        <f>SUM(C23:C24)</f>
        <v>22253</v>
      </c>
      <c r="D25" s="209">
        <f>SUM(D23:D24)</f>
        <v>789455</v>
      </c>
      <c r="E25" s="111"/>
      <c r="F25" s="113"/>
      <c r="G25" s="113"/>
      <c r="H25" s="114"/>
      <c r="I25" s="114"/>
      <c r="J25" s="113"/>
      <c r="K25" s="113"/>
      <c r="L25" s="113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5">
      <c r="A26" s="19"/>
      <c r="B26" s="15"/>
      <c r="C26" s="15"/>
      <c r="D26" s="15"/>
      <c r="E26" s="111"/>
      <c r="F26" s="113"/>
      <c r="G26" s="113"/>
      <c r="H26" s="114"/>
      <c r="I26" s="114"/>
      <c r="J26" s="113"/>
      <c r="K26" s="113"/>
      <c r="L26" s="113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4.25">
      <c r="A27" s="16"/>
      <c r="B27" s="17"/>
      <c r="C27" s="17"/>
      <c r="D27" s="17"/>
      <c r="E27" s="111"/>
      <c r="F27" s="113"/>
      <c r="G27" s="113"/>
      <c r="H27" s="114"/>
      <c r="I27" s="114"/>
      <c r="J27" s="113"/>
      <c r="K27" s="113"/>
      <c r="L27" s="113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4.25">
      <c r="A28" s="210" t="s">
        <v>16</v>
      </c>
      <c r="B28" s="209">
        <f>príjmy!D85</f>
        <v>18566</v>
      </c>
      <c r="C28" s="209">
        <f>príjmy!E85</f>
        <v>13659</v>
      </c>
      <c r="D28" s="209">
        <f>príjmy!F85</f>
        <v>32225</v>
      </c>
      <c r="E28" s="111"/>
      <c r="F28" s="113"/>
      <c r="G28" s="113"/>
      <c r="H28" s="114"/>
      <c r="I28" s="114"/>
      <c r="J28" s="113"/>
      <c r="K28" s="113"/>
      <c r="L28" s="113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5">
      <c r="A29" s="20"/>
      <c r="B29" s="15"/>
      <c r="C29" s="15"/>
      <c r="D29" s="15"/>
      <c r="E29" s="111"/>
      <c r="F29" s="113"/>
      <c r="G29" s="113"/>
      <c r="H29" s="114"/>
      <c r="I29" s="114"/>
      <c r="J29" s="113"/>
      <c r="K29" s="113"/>
      <c r="L29" s="113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5">
      <c r="A30" s="20"/>
      <c r="B30" s="15"/>
      <c r="C30" s="15"/>
      <c r="D30" s="15"/>
      <c r="E30" s="111"/>
      <c r="F30" s="113"/>
      <c r="G30" s="113"/>
      <c r="H30" s="114"/>
      <c r="I30" s="114"/>
      <c r="J30" s="113"/>
      <c r="K30" s="113"/>
      <c r="L30" s="113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4.25">
      <c r="A31" s="21"/>
      <c r="B31" s="17"/>
      <c r="C31" s="17"/>
      <c r="D31" s="17"/>
      <c r="E31" s="111"/>
      <c r="F31" s="113"/>
      <c r="G31" s="113"/>
      <c r="H31" s="114"/>
      <c r="I31" s="114"/>
      <c r="J31" s="113"/>
      <c r="K31" s="113"/>
      <c r="L31" s="113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4.25">
      <c r="A32" s="210" t="s">
        <v>143</v>
      </c>
      <c r="B32" s="209">
        <f>príjmy!D90</f>
        <v>56814</v>
      </c>
      <c r="C32" s="209">
        <f>príjmy!E90</f>
        <v>-28994.56</v>
      </c>
      <c r="D32" s="209">
        <f>príjmy!F90</f>
        <v>27819.44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5" thickBot="1">
      <c r="A33" s="22" t="s">
        <v>144</v>
      </c>
      <c r="B33" s="23">
        <f>B32+B28+B25</f>
        <v>842582</v>
      </c>
      <c r="C33" s="23">
        <f>C32+C28+C25</f>
        <v>6917.439999999999</v>
      </c>
      <c r="D33" s="23">
        <f>D32+D28+D25</f>
        <v>849499.44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2:33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2:33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2:33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2:33" ht="13.5" thickBo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4.25">
      <c r="A38" s="6" t="s">
        <v>19</v>
      </c>
      <c r="B38" s="24">
        <f>B33</f>
        <v>842582</v>
      </c>
      <c r="C38" s="24">
        <f>C33</f>
        <v>6917.439999999999</v>
      </c>
      <c r="D38" s="25">
        <f>D33</f>
        <v>849499.44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4.25">
      <c r="A39" s="7" t="s">
        <v>12</v>
      </c>
      <c r="B39" s="26">
        <f>B17</f>
        <v>819716</v>
      </c>
      <c r="C39" s="26">
        <f>C17</f>
        <v>2661</v>
      </c>
      <c r="D39" s="27">
        <f>D17</f>
        <v>822377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5" thickBot="1">
      <c r="A40" s="8" t="s">
        <v>18</v>
      </c>
      <c r="B40" s="28">
        <f>B38-B39</f>
        <v>22866</v>
      </c>
      <c r="C40" s="28">
        <f>C38-C39</f>
        <v>4256.439999999999</v>
      </c>
      <c r="D40" s="29">
        <f>D38-D39</f>
        <v>27122.439999999944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45"/>
  <sheetViews>
    <sheetView tabSelected="1" zoomScalePageLayoutView="0" workbookViewId="0" topLeftCell="A1">
      <selection activeCell="A45" sqref="A45"/>
    </sheetView>
  </sheetViews>
  <sheetFormatPr defaultColWidth="9.140625" defaultRowHeight="12.75"/>
  <sheetData>
    <row r="4" ht="27">
      <c r="A4" s="125" t="s">
        <v>191</v>
      </c>
    </row>
    <row r="22" spans="2:3" ht="18">
      <c r="B22" s="128"/>
      <c r="C22" s="127"/>
    </row>
    <row r="23" ht="18">
      <c r="B23" s="127"/>
    </row>
    <row r="25" spans="3:7" ht="18">
      <c r="C25" s="127" t="s">
        <v>387</v>
      </c>
      <c r="D25" s="127"/>
      <c r="E25" s="127"/>
      <c r="F25" s="127"/>
      <c r="G25" s="127"/>
    </row>
    <row r="26" spans="3:7" ht="18">
      <c r="C26" s="31" t="s">
        <v>388</v>
      </c>
      <c r="D26" s="127" t="s">
        <v>389</v>
      </c>
      <c r="E26" s="127"/>
      <c r="F26" s="127"/>
      <c r="G26" s="127"/>
    </row>
    <row r="27" spans="2:7" ht="18">
      <c r="B27" s="127"/>
      <c r="C27" s="127"/>
      <c r="D27" s="127"/>
      <c r="E27" s="127"/>
      <c r="F27" s="127"/>
      <c r="G27" s="127"/>
    </row>
    <row r="28" spans="2:6" ht="18">
      <c r="B28" s="127"/>
      <c r="C28" s="127"/>
      <c r="D28" s="127"/>
      <c r="E28" s="127"/>
      <c r="F28" s="127"/>
    </row>
    <row r="29" spans="2:6" ht="18">
      <c r="B29" s="127"/>
      <c r="C29" s="127"/>
      <c r="D29" s="127"/>
      <c r="E29" s="127"/>
      <c r="F29" s="127"/>
    </row>
    <row r="30" spans="2:6" ht="18">
      <c r="B30" s="127"/>
      <c r="C30" s="127"/>
      <c r="D30" s="127"/>
      <c r="E30" s="127"/>
      <c r="F30" s="127"/>
    </row>
    <row r="31" spans="2:6" ht="18">
      <c r="B31" s="127"/>
      <c r="C31" s="127"/>
      <c r="D31" s="127"/>
      <c r="E31" s="127"/>
      <c r="F31" s="127"/>
    </row>
    <row r="32" spans="2:6" ht="18">
      <c r="B32" s="127"/>
      <c r="C32" s="127"/>
      <c r="D32" s="127"/>
      <c r="E32" s="127"/>
      <c r="F32" s="127"/>
    </row>
    <row r="33" spans="2:6" ht="18">
      <c r="B33" s="127"/>
      <c r="C33" s="127"/>
      <c r="D33" s="127"/>
      <c r="E33" s="127"/>
      <c r="F33" s="127"/>
    </row>
    <row r="34" spans="2:6" ht="18">
      <c r="B34" s="127"/>
      <c r="C34" s="127"/>
      <c r="D34" s="127"/>
      <c r="E34" s="127"/>
      <c r="F34" s="127"/>
    </row>
    <row r="35" spans="2:6" ht="18">
      <c r="B35" s="127"/>
      <c r="C35" s="127"/>
      <c r="D35" s="127"/>
      <c r="E35" s="127"/>
      <c r="F35" s="127"/>
    </row>
    <row r="36" spans="2:6" ht="18">
      <c r="B36" s="127"/>
      <c r="C36" s="127"/>
      <c r="D36" s="127"/>
      <c r="E36" s="127"/>
      <c r="F36" s="127"/>
    </row>
    <row r="37" spans="2:6" ht="18">
      <c r="B37" s="127"/>
      <c r="C37" s="127"/>
      <c r="D37" s="127"/>
      <c r="E37" s="127"/>
      <c r="F37" s="127"/>
    </row>
    <row r="38" spans="2:6" ht="18">
      <c r="B38" s="127"/>
      <c r="C38" s="127"/>
      <c r="D38" s="127"/>
      <c r="E38" s="127"/>
      <c r="F38" s="127"/>
    </row>
    <row r="44" spans="1:9" ht="15">
      <c r="A44" s="31" t="s">
        <v>213</v>
      </c>
      <c r="B44" s="31"/>
      <c r="C44" s="31"/>
      <c r="D44" s="31"/>
      <c r="E44" s="31"/>
      <c r="G44" s="31"/>
      <c r="H44" s="31"/>
      <c r="I44" s="31"/>
    </row>
    <row r="45" spans="1:6" ht="12.75">
      <c r="A45" s="541"/>
      <c r="F45" s="1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Maleckova</cp:lastModifiedBy>
  <cp:lastPrinted>2014-06-19T16:20:18Z</cp:lastPrinted>
  <dcterms:created xsi:type="dcterms:W3CDTF">2007-11-27T07:38:22Z</dcterms:created>
  <dcterms:modified xsi:type="dcterms:W3CDTF">2014-07-02T06:06:06Z</dcterms:modified>
  <cp:category/>
  <cp:version/>
  <cp:contentType/>
  <cp:contentStatus/>
</cp:coreProperties>
</file>